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480" windowHeight="11640" tabRatio="142" activeTab="0"/>
  </bookViews>
  <sheets>
    <sheet name="R_2016" sheetId="1" r:id="rId1"/>
  </sheets>
  <definedNames>
    <definedName name="_xlnm._FilterDatabase" localSheetId="0" hidden="1">'R_2016'!$A$4:$X$4</definedName>
    <definedName name="_xlnm.Print_Area" localSheetId="0">'R_2016'!$A$1:$N$53</definedName>
    <definedName name="_xlnm.Print_Titles" localSheetId="0">'R_2016'!$1:$4</definedName>
  </definedNames>
  <calcPr fullCalcOnLoad="1"/>
</workbook>
</file>

<file path=xl/comments1.xml><?xml version="1.0" encoding="utf-8"?>
<comments xmlns="http://schemas.openxmlformats.org/spreadsheetml/2006/main">
  <authors>
    <author>IST</author>
  </authors>
  <commentList>
    <comment ref="H3" authorId="0">
      <text>
        <r>
          <rPr>
            <b/>
            <sz val="10"/>
            <rFont val="Tahoma"/>
            <family val="0"/>
          </rPr>
          <t>IST:</t>
        </r>
        <r>
          <rPr>
            <sz val="10"/>
            <rFont val="Tahoma"/>
            <family val="0"/>
          </rPr>
          <t xml:space="preserve">
</t>
        </r>
        <r>
          <rPr>
            <sz val="10"/>
            <color indexed="12"/>
            <rFont val="Tahoma"/>
            <family val="2"/>
          </rPr>
          <t>zmáčkni tlačítko "Reset".</t>
        </r>
        <r>
          <rPr>
            <sz val="10"/>
            <rFont val="Tahoma"/>
            <family val="0"/>
          </rPr>
          <t xml:space="preserve">
PT = pěší turistika
CT = cykloturistika
VHT = vysokohorska turistika
LT = lyžařská turistika
</t>
        </r>
      </text>
    </comment>
    <comment ref="D3" authorId="0">
      <text>
        <r>
          <rPr>
            <b/>
            <sz val="10"/>
            <rFont val="Tahoma"/>
            <family val="0"/>
          </rPr>
          <t>IST:</t>
        </r>
        <r>
          <rPr>
            <sz val="10"/>
            <rFont val="Tahoma"/>
            <family val="0"/>
          </rPr>
          <t xml:space="preserve">
</t>
        </r>
        <r>
          <rPr>
            <sz val="10"/>
            <color indexed="12"/>
            <rFont val="Tahoma"/>
            <family val="2"/>
          </rPr>
          <t>zmáčkni tlačítko "Reset".</t>
        </r>
        <r>
          <rPr>
            <sz val="10"/>
            <rFont val="Tahoma"/>
            <family val="0"/>
          </rPr>
          <t xml:space="preserve">
název dne v týdnu (vzorecek je psán v němčině, možná nebude v čestině správně zobrazen).</t>
        </r>
      </text>
    </comment>
    <comment ref="T2" authorId="0">
      <text>
        <r>
          <rPr>
            <b/>
            <sz val="10"/>
            <rFont val="Tahoma"/>
            <family val="0"/>
          </rPr>
          <t>IST:</t>
        </r>
        <r>
          <rPr>
            <sz val="10"/>
            <rFont val="Tahoma"/>
            <family val="0"/>
          </rPr>
          <t xml:space="preserve">
zapis "e" jako odeslan e-mail a po odpovedi zapis "odpovezeno".</t>
        </r>
      </text>
    </comment>
  </commentList>
</comments>
</file>

<file path=xl/sharedStrings.xml><?xml version="1.0" encoding="utf-8"?>
<sst xmlns="http://schemas.openxmlformats.org/spreadsheetml/2006/main" count="439" uniqueCount="150">
  <si>
    <t>Den</t>
  </si>
  <si>
    <t>Doprava</t>
  </si>
  <si>
    <t xml:space="preserve"> </t>
  </si>
  <si>
    <t>CT</t>
  </si>
  <si>
    <t>Pořádá</t>
  </si>
  <si>
    <t>Do</t>
  </si>
  <si>
    <t>Od</t>
  </si>
  <si>
    <t>KČT Slovan Pce + ČMCC</t>
  </si>
  <si>
    <t>Vede</t>
  </si>
  <si>
    <t>Název</t>
  </si>
  <si>
    <t>Druh</t>
  </si>
  <si>
    <t>Typ</t>
  </si>
  <si>
    <t>výlet</t>
  </si>
  <si>
    <t>akce</t>
  </si>
  <si>
    <t>Info</t>
  </si>
  <si>
    <t>promítání + přednáška</t>
  </si>
  <si>
    <t>KČT Slovan Pce</t>
  </si>
  <si>
    <t>CT (+PT)</t>
  </si>
  <si>
    <t>individuelní</t>
  </si>
  <si>
    <t>---</t>
  </si>
  <si>
    <t>vlak</t>
  </si>
  <si>
    <t>autobus</t>
  </si>
  <si>
    <t>Halda Miroslav</t>
  </si>
  <si>
    <t>Chvála Jiří</t>
  </si>
  <si>
    <t>Valášek Ondřej</t>
  </si>
  <si>
    <t>Šebesta David</t>
  </si>
  <si>
    <t>Kotyk Josef</t>
  </si>
  <si>
    <t>Dračínský Petr</t>
  </si>
  <si>
    <t>školení a zkoušky</t>
  </si>
  <si>
    <t>Škvára Vlastimil</t>
  </si>
  <si>
    <t>Vlková Jarmila</t>
  </si>
  <si>
    <t>Kajzrlík Miloš</t>
  </si>
  <si>
    <t>[ve dnech]</t>
  </si>
  <si>
    <t>odpověd na mail ze 2012_10_20</t>
  </si>
  <si>
    <t>převádění D zkratek na CZ</t>
  </si>
  <si>
    <t>Měs.</t>
  </si>
  <si>
    <t>leden</t>
  </si>
  <si>
    <t>únor</t>
  </si>
  <si>
    <t>březen</t>
  </si>
  <si>
    <t>duben</t>
  </si>
  <si>
    <t>květen</t>
  </si>
  <si>
    <t>září</t>
  </si>
  <si>
    <t>říjen</t>
  </si>
  <si>
    <t>list.</t>
  </si>
  <si>
    <t>pros.</t>
  </si>
  <si>
    <t>kolo</t>
  </si>
  <si>
    <t>Ehrenberger Jiří, ml.</t>
  </si>
  <si>
    <t>jen KCT Slovan</t>
  </si>
  <si>
    <t>schůze</t>
  </si>
  <si>
    <t>Vytřas Karel</t>
  </si>
  <si>
    <t>délka trasy 65 km, sraz točna č.5 na Židově</t>
  </si>
  <si>
    <t>Wien a okolí na kole</t>
  </si>
  <si>
    <t>Stříž Ivo</t>
  </si>
  <si>
    <t>vlak + auto</t>
  </si>
  <si>
    <t>vlak + kolo</t>
  </si>
  <si>
    <t>školení</t>
  </si>
  <si>
    <t>Výborová schůze KČT Slovan Pce</t>
  </si>
  <si>
    <t>Školení vedoucích turistiky a doškolovací seminář</t>
  </si>
  <si>
    <t>KČT Pardubnický kraj</t>
  </si>
  <si>
    <t>Odbor KČT VHT Radnice,
ŠS KČT Oblasti PK</t>
  </si>
  <si>
    <t>červen</t>
  </si>
  <si>
    <t>Ďatko Luboš</t>
  </si>
  <si>
    <t>Kašparův sál, Kraj. úř., bud. C (býv. St. reálka)</t>
  </si>
  <si>
    <t>červe
nec</t>
  </si>
  <si>
    <t>taneční zábava</t>
  </si>
  <si>
    <t>TKSP</t>
  </si>
  <si>
    <t>Durchánková Helena</t>
  </si>
  <si>
    <t>LT</t>
  </si>
  <si>
    <t>7:30 - 9:00</t>
  </si>
  <si>
    <t>Ehrenberger Jiří, st.</t>
  </si>
  <si>
    <t>CKP Moravany</t>
  </si>
  <si>
    <t>srpen</t>
  </si>
  <si>
    <t>PT+CT+VHT</t>
  </si>
  <si>
    <t>sekce VHT oblastí Vysočina, Jihomoravská a Valašsko-Chřiby</t>
  </si>
  <si>
    <t>Doba mezi koncem a zač. výletu</t>
  </si>
  <si>
    <t>Trvání výletu</t>
  </si>
  <si>
    <r>
      <t>od 17 hod. je vybírání čl. příspevků</t>
    </r>
    <r>
      <rPr>
        <sz val="9"/>
        <rFont val="Arial"/>
        <family val="2"/>
      </rPr>
      <t>,
rest. Staré Časy.</t>
    </r>
  </si>
  <si>
    <t>Oblastní konference KČT</t>
  </si>
  <si>
    <t>v restauraci Staré Časy</t>
  </si>
  <si>
    <t>Zahájení cyklosezóny ve Slovanu Pce</t>
  </si>
  <si>
    <t>Žďárskými vrchy na kole</t>
  </si>
  <si>
    <t>Výroční členská schůze KČT Slovan Pardubice</t>
  </si>
  <si>
    <t xml:space="preserve"> 
</t>
  </si>
  <si>
    <r>
      <t>akce</t>
    </r>
    <r>
      <rPr>
        <sz val="10"/>
        <color indexed="52"/>
        <rFont val="Arial"/>
        <family val="2"/>
      </rPr>
      <t xml:space="preserve"> = aktivita, která se odehrává na jednom místě A</t>
    </r>
    <r>
      <rPr>
        <sz val="10"/>
        <color indexed="63"/>
        <rFont val="Arial"/>
        <family val="0"/>
      </rPr>
      <t xml:space="preserve">                                                              </t>
    </r>
    <r>
      <rPr>
        <b/>
        <sz val="10"/>
        <color indexed="17"/>
        <rFont val="Arial"/>
        <family val="2"/>
      </rPr>
      <t>výlet</t>
    </r>
    <r>
      <rPr>
        <sz val="10"/>
        <color indexed="17"/>
        <rFont val="Arial"/>
        <family val="2"/>
      </rPr>
      <t xml:space="preserve"> = aktivita, při které projdeš/ujedeš trasu z místa A do B</t>
    </r>
  </si>
  <si>
    <t xml:space="preserve">místnost v ESD
</t>
  </si>
  <si>
    <t>vstupenky 100,- Kč,
Netušilová, 466653492</t>
  </si>
  <si>
    <t>kolo + cyklobus</t>
  </si>
  <si>
    <t>68. ročník Novoročního setkání cyklo a ostatních turistů na Kunětické hoře</t>
  </si>
  <si>
    <t>Kalendar</t>
  </si>
  <si>
    <t>k</t>
  </si>
  <si>
    <t>46. roč. Přejezdy Jizerských hor - III. běh</t>
  </si>
  <si>
    <t>Výrovský okruh</t>
  </si>
  <si>
    <t>Putování za medvědím česnekem</t>
  </si>
  <si>
    <t>Doprava:
(Gültigkeit)</t>
  </si>
  <si>
    <t>35. roč. Giro de Vysočina</t>
  </si>
  <si>
    <t>Český ráj VII.</t>
  </si>
  <si>
    <t>Kutnohorsko</t>
  </si>
  <si>
    <t>11. roč. z Pardubic na Šerlich a zpět</t>
  </si>
  <si>
    <t>kolem z Pce</t>
  </si>
  <si>
    <t>Jizerskými horami na kole 2016</t>
  </si>
  <si>
    <t>Beskydy a východní Valašsko</t>
  </si>
  <si>
    <t>záloha 4.000 Kč
do 20.1.2016</t>
  </si>
  <si>
    <t>Giro d' Burčák</t>
  </si>
  <si>
    <t>předloni: 260,- Kč /den 
s polopenzí pro členy KČT, večeře 100,- Kč</t>
  </si>
  <si>
    <t>Jizerské hory IV.</t>
  </si>
  <si>
    <t>Sázava VII.</t>
  </si>
  <si>
    <t>České středohoří (Litoměřicko)</t>
  </si>
  <si>
    <t>Loučení s rokem 2016</t>
  </si>
  <si>
    <t>KČT Jablonec nad Nisou</t>
  </si>
  <si>
    <t>XXIII. Turistický bál</t>
  </si>
  <si>
    <t>'15_09_15
zaslana
E-mail</t>
  </si>
  <si>
    <t>odpovezeno</t>
  </si>
  <si>
    <t xml:space="preserve">Zkoušky vedoucích a cvičitelů VHT na Rumpálu </t>
  </si>
  <si>
    <t>Úterní promítací večery - ??</t>
  </si>
  <si>
    <t>Odjezd</t>
  </si>
  <si>
    <t>Pola Petr
Roman Holubjak</t>
  </si>
  <si>
    <t>28. roč. Na Drozdovskou pilu</t>
  </si>
  <si>
    <t>KČT Ústí nad Orlicí</t>
  </si>
  <si>
    <t>Zahájení jarní turistické sezóny v Chrudimi</t>
  </si>
  <si>
    <t>převzetí pořadatelské štafety pro rok 2017</t>
  </si>
  <si>
    <t>KČT Chrudim</t>
  </si>
  <si>
    <t>záloha 2.000 Kč
do 20.1.2016</t>
  </si>
  <si>
    <t>záloha 2.000 Kč
do 31.5.2016</t>
  </si>
  <si>
    <t>oblastní výbor,
KČT Pardubický kraj</t>
  </si>
  <si>
    <t>Slovan
'Akce'</t>
  </si>
  <si>
    <t>Slovan
'Vylet'</t>
  </si>
  <si>
    <t>akcí</t>
  </si>
  <si>
    <t>výletů</t>
  </si>
  <si>
    <t>místo: na Svitavsku  nebo Lanškrounsku</t>
  </si>
  <si>
    <t>info: Libor Pšenička</t>
  </si>
  <si>
    <t>Po obou březích středočeského Labe (Velký Osek, Poděbrady)</t>
  </si>
  <si>
    <t>Proti Proudu Labe až do Dvora Králové</t>
  </si>
  <si>
    <t>Podhůřím Orlických hor</t>
  </si>
  <si>
    <t>Trasy 45 km a 88 km, sraz hl. vl. nádraží Pce</t>
  </si>
  <si>
    <t>Túra pohořím Králického Sněžníku</t>
  </si>
  <si>
    <t>6. roč. Celostátních Dnů VHT na skalách Žďárských vrchů</t>
  </si>
  <si>
    <t>59. ročník Výstup na Králický Sněžník</t>
  </si>
  <si>
    <r>
      <t xml:space="preserve">"Roční plán akcí a výletů 2016" </t>
    </r>
    <r>
      <rPr>
        <sz val="8"/>
        <color indexed="10"/>
        <rFont val="Arial"/>
        <family val="2"/>
      </rPr>
      <t>(aktualizováno 13.10.2015)</t>
    </r>
  </si>
  <si>
    <r>
      <t xml:space="preserve">bude zařazeno do Kalendáře turistických akcí 2016 pro Pardubický kraj = </t>
    </r>
    <r>
      <rPr>
        <b/>
        <sz val="10"/>
        <color indexed="9"/>
        <rFont val="Arial"/>
        <family val="2"/>
      </rPr>
      <t>.</t>
    </r>
  </si>
  <si>
    <t>PT (+CT)</t>
  </si>
  <si>
    <t>PT (+VHT)</t>
  </si>
  <si>
    <r>
      <t xml:space="preserve">Pro znázornění </t>
    </r>
    <r>
      <rPr>
        <b/>
        <sz val="10"/>
        <color indexed="23"/>
        <rFont val="Arial"/>
        <family val="2"/>
      </rPr>
      <t>nejaktuálnější</t>
    </r>
    <r>
      <rPr>
        <sz val="10"/>
        <color indexed="23"/>
        <rFont val="Arial"/>
        <family val="0"/>
      </rPr>
      <t xml:space="preserve"> verze tohoto dokumentu si nejprve zavři křížkem tuto záložku popř. 
stažený dokument v Excelu, poté nejprve </t>
    </r>
    <r>
      <rPr>
        <b/>
        <sz val="10"/>
        <color indexed="23"/>
        <rFont val="Arial"/>
        <family val="2"/>
      </rPr>
      <t>aktualizuj</t>
    </r>
    <r>
      <rPr>
        <sz val="10"/>
        <color indexed="23"/>
        <rFont val="Arial"/>
        <family val="0"/>
      </rPr>
      <t xml:space="preserve"> webovou stránku jak je popsáno dole v "</t>
    </r>
    <r>
      <rPr>
        <b/>
        <sz val="10"/>
        <color indexed="23"/>
        <rFont val="Arial"/>
        <family val="2"/>
      </rPr>
      <t>Aktualitách</t>
    </r>
    <r>
      <rPr>
        <sz val="10"/>
        <color indexed="23"/>
        <rFont val="Arial"/>
        <family val="0"/>
      </rPr>
      <t>". Poté si stáhni tyto dokumenty znovu.</t>
    </r>
  </si>
  <si>
    <t>délka trasy 90 km a 62 km, sraz hl.vl.nádr. Pce</t>
  </si>
  <si>
    <t>Strádovské peklo</t>
  </si>
  <si>
    <t>'Zdobnické peklo'</t>
  </si>
  <si>
    <t xml:space="preserve">  pořádá jen KČT Slovan Pardubice. Dohromady je to 34 akcí a výletů !!</t>
  </si>
  <si>
    <t>dot. 1</t>
  </si>
  <si>
    <t>dot. 2</t>
  </si>
  <si>
    <r>
      <t xml:space="preserve">na výlet bude žádána dotace, proto odevzdej doklady vedoucímu = </t>
    </r>
    <r>
      <rPr>
        <b/>
        <sz val="10"/>
        <color indexed="9"/>
        <rFont val="Arial"/>
        <family val="2"/>
      </rPr>
      <t>.</t>
    </r>
  </si>
  <si>
    <t>Mladkovská vrchovina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</si>
</sst>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C07]dddd\,\ dd\.\ mmmm\ yyyy"/>
    <numFmt numFmtId="173" formatCode="dd\.mm;@"/>
    <numFmt numFmtId="174" formatCode="dd\.mm\.;@"/>
    <numFmt numFmtId="175" formatCode="mmm/yyyy"/>
    <numFmt numFmtId="176" formatCode="dd\.mm\.yyyy;@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#,##0\ [$Kč-405]"/>
    <numFmt numFmtId="182" formatCode="[$ca.]\ #,###"/>
    <numFmt numFmtId="183" formatCode="[$ca.]\ #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\ [$,-F1F5D405]"/>
    <numFmt numFmtId="188" formatCode="#,##0\ [$,-FFFFF1F6]"/>
    <numFmt numFmtId="189" formatCode="#,##0\ [$,-FFEFD405]"/>
    <numFmt numFmtId="190" formatCode="hh:mm;@"/>
  </numFmts>
  <fonts count="52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43"/>
      <name val="Arial"/>
      <family val="0"/>
    </font>
    <font>
      <sz val="8"/>
      <color indexed="23"/>
      <name val="Arial"/>
      <family val="0"/>
    </font>
    <font>
      <sz val="10"/>
      <color indexed="12"/>
      <name val="Tahoma"/>
      <family val="2"/>
    </font>
    <font>
      <sz val="8"/>
      <color indexed="55"/>
      <name val="Arial"/>
      <family val="0"/>
    </font>
    <font>
      <sz val="8"/>
      <color indexed="10"/>
      <name val="Arial"/>
      <family val="2"/>
    </font>
    <font>
      <sz val="10"/>
      <color indexed="63"/>
      <name val="Arial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23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8"/>
      <color indexed="9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8.5"/>
      <name val="Arial"/>
      <family val="0"/>
    </font>
    <font>
      <sz val="6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0" fontId="20" fillId="0" borderId="7" applyNumberFormat="0" applyFill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19" borderId="0" xfId="0" applyFont="1" applyFill="1" applyAlignment="1">
      <alignment horizontal="center" vertical="center" wrapText="1"/>
    </xf>
    <xf numFmtId="0" fontId="28" fillId="19" borderId="0" xfId="0" applyFont="1" applyFill="1" applyAlignment="1">
      <alignment horizontal="center"/>
    </xf>
    <xf numFmtId="0" fontId="28" fillId="19" borderId="0" xfId="0" applyFont="1" applyFill="1" applyAlignment="1">
      <alignment horizontal="center" vertical="center"/>
    </xf>
    <xf numFmtId="0" fontId="28" fillId="19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0" fillId="19" borderId="0" xfId="0" applyFont="1" applyFill="1" applyBorder="1" applyAlignment="1">
      <alignment vertical="center" wrapText="1"/>
    </xf>
    <xf numFmtId="0" fontId="30" fillId="19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174" fontId="7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6" fillId="0" borderId="0" xfId="0" applyNumberFormat="1" applyFont="1" applyFill="1" applyAlignment="1">
      <alignment horizontal="center"/>
    </xf>
    <xf numFmtId="174" fontId="7" fillId="4" borderId="10" xfId="0" applyNumberFormat="1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174" fontId="7" fillId="0" borderId="13" xfId="0" applyNumberFormat="1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textRotation="90" wrapText="1"/>
    </xf>
    <xf numFmtId="190" fontId="7" fillId="0" borderId="10" xfId="0" applyNumberFormat="1" applyFont="1" applyFill="1" applyBorder="1" applyAlignment="1">
      <alignment horizontal="center" vertical="center" wrapText="1"/>
    </xf>
    <xf numFmtId="190" fontId="7" fillId="4" borderId="10" xfId="0" applyNumberFormat="1" applyFont="1" applyFill="1" applyBorder="1" applyAlignment="1">
      <alignment horizontal="center" vertical="center" wrapText="1"/>
    </xf>
    <xf numFmtId="190" fontId="7" fillId="4" borderId="10" xfId="0" applyNumberFormat="1" applyFont="1" applyFill="1" applyBorder="1" applyAlignment="1" quotePrefix="1">
      <alignment horizontal="center" vertical="center" wrapText="1"/>
    </xf>
    <xf numFmtId="190" fontId="7" fillId="0" borderId="13" xfId="0" applyNumberFormat="1" applyFont="1" applyFill="1" applyBorder="1" applyAlignment="1" quotePrefix="1">
      <alignment horizontal="center" vertical="center" wrapText="1"/>
    </xf>
    <xf numFmtId="174" fontId="7" fillId="0" borderId="10" xfId="0" applyNumberFormat="1" applyFont="1" applyFill="1" applyBorder="1" applyAlignment="1" quotePrefix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 vertical="center" wrapText="1"/>
    </xf>
    <xf numFmtId="174" fontId="7" fillId="4" borderId="16" xfId="0" applyNumberFormat="1" applyFont="1" applyFill="1" applyBorder="1" applyAlignment="1">
      <alignment horizontal="center" vertical="center" wrapText="1"/>
    </xf>
    <xf numFmtId="174" fontId="7" fillId="4" borderId="16" xfId="0" applyNumberFormat="1" applyFont="1" applyFill="1" applyBorder="1" applyAlignment="1" quotePrefix="1">
      <alignment horizontal="center" vertical="center" wrapText="1"/>
    </xf>
    <xf numFmtId="190" fontId="7" fillId="4" borderId="16" xfId="0" applyNumberFormat="1" applyFont="1" applyFill="1" applyBorder="1" applyAlignment="1" quotePrefix="1">
      <alignment horizontal="center" vertical="center" wrapText="1"/>
    </xf>
    <xf numFmtId="0" fontId="7" fillId="4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left" vertical="center" wrapText="1"/>
    </xf>
    <xf numFmtId="0" fontId="1" fillId="19" borderId="18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wrapText="1"/>
    </xf>
    <xf numFmtId="0" fontId="1" fillId="19" borderId="2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1" fillId="19" borderId="21" xfId="0" applyFont="1" applyFill="1" applyBorder="1" applyAlignment="1">
      <alignment horizontal="center"/>
    </xf>
    <xf numFmtId="0" fontId="1" fillId="19" borderId="22" xfId="0" applyFont="1" applyFill="1" applyBorder="1" applyAlignment="1">
      <alignment horizontal="center"/>
    </xf>
    <xf numFmtId="0" fontId="1" fillId="19" borderId="22" xfId="0" applyFont="1" applyFill="1" applyBorder="1" applyAlignment="1">
      <alignment horizontal="center" wrapText="1"/>
    </xf>
    <xf numFmtId="0" fontId="1" fillId="19" borderId="23" xfId="0" applyFont="1" applyFill="1" applyBorder="1" applyAlignment="1">
      <alignment horizontal="center" wrapText="1"/>
    </xf>
    <xf numFmtId="0" fontId="30" fillId="19" borderId="0" xfId="0" applyFont="1" applyFill="1" applyBorder="1" applyAlignment="1">
      <alignment wrapText="1"/>
    </xf>
    <xf numFmtId="0" fontId="30" fillId="19" borderId="0" xfId="0" applyFont="1" applyFill="1" applyBorder="1" applyAlignment="1">
      <alignment horizontal="center" wrapText="1"/>
    </xf>
    <xf numFmtId="0" fontId="41" fillId="3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41" fillId="24" borderId="0" xfId="0" applyFont="1" applyFill="1" applyAlignment="1" quotePrefix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horizontal="center" vertical="center" wrapText="1"/>
    </xf>
    <xf numFmtId="174" fontId="7" fillId="4" borderId="26" xfId="0" applyNumberFormat="1" applyFont="1" applyFill="1" applyBorder="1" applyAlignment="1">
      <alignment horizontal="center" vertical="center" wrapText="1"/>
    </xf>
    <xf numFmtId="174" fontId="7" fillId="4" borderId="26" xfId="0" applyNumberFormat="1" applyFont="1" applyFill="1" applyBorder="1" applyAlignment="1" quotePrefix="1">
      <alignment horizontal="center" vertical="center" wrapText="1"/>
    </xf>
    <xf numFmtId="190" fontId="7" fillId="4" borderId="26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left" vertical="center" wrapText="1"/>
    </xf>
    <xf numFmtId="190" fontId="7" fillId="0" borderId="13" xfId="0" applyNumberFormat="1" applyFont="1" applyFill="1" applyBorder="1" applyAlignment="1">
      <alignment horizontal="center" vertical="center" wrapText="1"/>
    </xf>
    <xf numFmtId="0" fontId="44" fillId="25" borderId="0" xfId="0" applyFont="1" applyFill="1" applyAlignment="1">
      <alignment horizontal="center" vertical="center"/>
    </xf>
    <xf numFmtId="0" fontId="44" fillId="24" borderId="0" xfId="0" applyFont="1" applyFill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0" fontId="30" fillId="7" borderId="0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/>
    </xf>
    <xf numFmtId="0" fontId="30" fillId="26" borderId="0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textRotation="90" shrinkToFit="1"/>
    </xf>
    <xf numFmtId="0" fontId="1" fillId="0" borderId="0" xfId="0" applyFont="1" applyAlignment="1">
      <alignment horizontal="left" vertical="center"/>
    </xf>
    <xf numFmtId="0" fontId="37" fillId="4" borderId="1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5" fillId="7" borderId="28" xfId="0" applyFont="1" applyFill="1" applyBorder="1" applyAlignment="1">
      <alignment horizontal="center" vertical="center"/>
    </xf>
    <xf numFmtId="0" fontId="45" fillId="26" borderId="29" xfId="0" applyFont="1" applyFill="1" applyBorder="1" applyAlignment="1">
      <alignment horizontal="center" vertical="center"/>
    </xf>
    <xf numFmtId="0" fontId="46" fillId="7" borderId="30" xfId="0" applyFont="1" applyFill="1" applyBorder="1" applyAlignment="1">
      <alignment horizontal="center"/>
    </xf>
    <xf numFmtId="0" fontId="46" fillId="26" borderId="3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 quotePrefix="1">
      <alignment vertical="center" wrapText="1"/>
    </xf>
    <xf numFmtId="0" fontId="50" fillId="0" borderId="0" xfId="0" applyFont="1" applyFill="1" applyAlignment="1">
      <alignment horizontal="center" vertical="center" textRotation="90" shrinkToFit="1"/>
    </xf>
    <xf numFmtId="0" fontId="46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7" fillId="4" borderId="32" xfId="0" applyFont="1" applyFill="1" applyBorder="1" applyAlignment="1">
      <alignment horizontal="center" vertical="center" textRotation="90" wrapText="1"/>
    </xf>
    <xf numFmtId="0" fontId="7" fillId="4" borderId="33" xfId="0" applyFont="1" applyFill="1" applyBorder="1" applyAlignment="1">
      <alignment horizontal="center" vertical="center" textRotation="90" wrapText="1"/>
    </xf>
    <xf numFmtId="0" fontId="7" fillId="4" borderId="26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50" fillId="0" borderId="0" xfId="0" applyFont="1" applyFill="1" applyAlignment="1">
      <alignment horizontal="center" vertical="center" textRotation="90" shrinkToFit="1"/>
    </xf>
    <xf numFmtId="0" fontId="39" fillId="0" borderId="18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0" fontId="3" fillId="27" borderId="35" xfId="0" applyFont="1" applyFill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Followed Hyperlink" xfId="33"/>
    <cellStyle name="Celkem" xfId="34"/>
    <cellStyle name="Chybně" xfId="35"/>
    <cellStyle name="Comma" xfId="36"/>
    <cellStyle name="Comma [0]" xfId="37"/>
    <cellStyle name="Hyperlink" xfId="38"/>
    <cellStyle name="Kontrolní buňka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ropojená buňka" xfId="47"/>
    <cellStyle name="Percent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Currency" xfId="55"/>
    <cellStyle name="Currency [0]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14"/>
        </patternFill>
      </fill>
    </dxf>
    <dxf>
      <fill>
        <patternFill>
          <bgColor rgb="FFFF99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color rgb="FFFFFFFF"/>
      </font>
      <fill>
        <patternFill>
          <bgColor rgb="FFFF99CC"/>
        </patternFill>
      </fill>
      <border/>
    </dxf>
    <dxf>
      <font>
        <color rgb="FFFFFFFF"/>
      </font>
      <fill>
        <patternFill>
          <bgColor rgb="FF3366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47"/>
  </sheetPr>
  <dimension ref="A1:X64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L1"/>
    </sheetView>
  </sheetViews>
  <sheetFormatPr defaultColWidth="11.421875" defaultRowHeight="12.75"/>
  <cols>
    <col min="1" max="2" width="5.28125" style="1" customWidth="1"/>
    <col min="3" max="3" width="33.57421875" style="6" customWidth="1"/>
    <col min="4" max="4" width="4.57421875" style="1" bestFit="1" customWidth="1"/>
    <col min="5" max="6" width="6.421875" style="1" customWidth="1"/>
    <col min="7" max="7" width="7.421875" style="1" customWidth="1"/>
    <col min="8" max="8" width="11.421875" style="8" customWidth="1"/>
    <col min="9" max="9" width="20.8515625" style="6" customWidth="1"/>
    <col min="10" max="10" width="18.7109375" style="6" customWidth="1"/>
    <col min="11" max="11" width="11.00390625" style="8" customWidth="1"/>
    <col min="12" max="12" width="19.00390625" style="8" customWidth="1"/>
    <col min="13" max="14" width="2.57421875" style="0" customWidth="1"/>
    <col min="15" max="15" width="8.57421875" style="20" hidden="1" customWidth="1"/>
    <col min="16" max="16" width="10.00390625" style="21" hidden="1" customWidth="1"/>
    <col min="17" max="17" width="11.421875" style="22" hidden="1" customWidth="1"/>
    <col min="18" max="18" width="7.8515625" style="27" hidden="1" customWidth="1"/>
    <col min="19" max="19" width="9.140625" style="29" hidden="1" customWidth="1"/>
    <col min="20" max="24" width="9.140625" style="0" hidden="1" customWidth="1"/>
    <col min="25" max="16384" width="9.140625" style="0" customWidth="1"/>
  </cols>
  <sheetData>
    <row r="1" spans="1:22" s="31" customFormat="1" ht="30" customHeight="1" thickBot="1">
      <c r="A1" s="115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O1" s="16" t="s">
        <v>93</v>
      </c>
      <c r="P1" s="26" t="s">
        <v>18</v>
      </c>
      <c r="Q1" s="26" t="s">
        <v>20</v>
      </c>
      <c r="R1" s="26" t="s">
        <v>53</v>
      </c>
      <c r="S1" s="26" t="s">
        <v>54</v>
      </c>
      <c r="T1" s="26" t="s">
        <v>21</v>
      </c>
      <c r="U1" s="26" t="s">
        <v>45</v>
      </c>
      <c r="V1" s="73" t="s">
        <v>86</v>
      </c>
    </row>
    <row r="2" spans="1:23" ht="33.75" customHeight="1" thickBot="1">
      <c r="A2" s="117" t="s">
        <v>137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t="s">
        <v>2</v>
      </c>
      <c r="O2" s="16" t="s">
        <v>75</v>
      </c>
      <c r="P2" s="16" t="s">
        <v>74</v>
      </c>
      <c r="Q2" s="16" t="s">
        <v>33</v>
      </c>
      <c r="R2" s="25" t="s">
        <v>34</v>
      </c>
      <c r="S2" s="25" t="s">
        <v>47</v>
      </c>
      <c r="T2" s="74" t="s">
        <v>110</v>
      </c>
      <c r="U2" s="71" t="s">
        <v>88</v>
      </c>
      <c r="V2" s="89" t="s">
        <v>124</v>
      </c>
      <c r="W2" s="91" t="s">
        <v>125</v>
      </c>
    </row>
    <row r="3" spans="1:20" s="2" customFormat="1" ht="18" customHeight="1">
      <c r="A3" s="65" t="s">
        <v>11</v>
      </c>
      <c r="B3" s="66" t="s">
        <v>35</v>
      </c>
      <c r="C3" s="67" t="s">
        <v>9</v>
      </c>
      <c r="D3" s="66" t="s">
        <v>0</v>
      </c>
      <c r="E3" s="66" t="s">
        <v>6</v>
      </c>
      <c r="F3" s="66" t="s">
        <v>5</v>
      </c>
      <c r="G3" s="67" t="s">
        <v>114</v>
      </c>
      <c r="H3" s="67" t="s">
        <v>10</v>
      </c>
      <c r="I3" s="67" t="s">
        <v>4</v>
      </c>
      <c r="J3" s="67" t="s">
        <v>8</v>
      </c>
      <c r="K3" s="67" t="s">
        <v>1</v>
      </c>
      <c r="L3" s="68" t="s">
        <v>14</v>
      </c>
      <c r="O3" s="17" t="s">
        <v>32</v>
      </c>
      <c r="P3" s="17" t="s">
        <v>32</v>
      </c>
      <c r="Q3" s="17"/>
      <c r="R3" s="69"/>
      <c r="S3" s="70"/>
      <c r="T3"/>
    </row>
    <row r="4" spans="1:20" s="2" customFormat="1" ht="9.75" customHeight="1" thickBot="1">
      <c r="A4" s="58"/>
      <c r="B4" s="57"/>
      <c r="C4" s="59"/>
      <c r="D4" s="57"/>
      <c r="E4" s="57"/>
      <c r="F4" s="57"/>
      <c r="G4" s="59"/>
      <c r="H4" s="60"/>
      <c r="I4" s="59"/>
      <c r="J4" s="59"/>
      <c r="K4" s="59"/>
      <c r="L4" s="61"/>
      <c r="M4" s="2" t="s">
        <v>2</v>
      </c>
      <c r="O4" s="17"/>
      <c r="P4" s="18"/>
      <c r="Q4" s="18"/>
      <c r="R4" s="24"/>
      <c r="S4" s="25"/>
      <c r="T4"/>
    </row>
    <row r="5" spans="1:23" s="9" customFormat="1" ht="30" customHeight="1">
      <c r="A5" s="48" t="s">
        <v>12</v>
      </c>
      <c r="B5" s="120" t="s">
        <v>36</v>
      </c>
      <c r="C5" s="49" t="s">
        <v>87</v>
      </c>
      <c r="D5" s="50" t="str">
        <f aca="true" t="shared" si="0" ref="D5:D48">IF(E5="??","",IF(R5="Mo","Po",IF(R5="Di","Út",IF(R5="Mi","St",IF(R5="Do","Čt",IF(R5="Fr","Pá",IF(R5="Sa","So",IF(R5="So","Ne"))))))))</f>
        <v>Pá</v>
      </c>
      <c r="E5" s="51">
        <v>42370</v>
      </c>
      <c r="F5" s="52" t="s">
        <v>19</v>
      </c>
      <c r="G5" s="53"/>
      <c r="H5" s="50" t="s">
        <v>17</v>
      </c>
      <c r="I5" s="50" t="s">
        <v>7</v>
      </c>
      <c r="J5" s="50" t="s">
        <v>23</v>
      </c>
      <c r="K5" s="50" t="s">
        <v>18</v>
      </c>
      <c r="L5" s="56"/>
      <c r="M5" s="93" t="str">
        <f>IF(U5="k","kal.","")</f>
        <v>kal.</v>
      </c>
      <c r="N5" s="103"/>
      <c r="O5" s="19">
        <f>IF(F5="---",1,((F5-E5)+1))</f>
        <v>1</v>
      </c>
      <c r="P5" s="18">
        <f>IF(F5="---",E6-E5,E6-F5-1)</f>
        <v>15</v>
      </c>
      <c r="Q5" s="22"/>
      <c r="R5" s="26" t="str">
        <f aca="true" t="shared" si="1" ref="R5:R48">IF(E5&lt;&gt;0,(TEXT(E5,"TTT")),"")</f>
        <v>Fr</v>
      </c>
      <c r="S5" s="26" t="str">
        <f>IF(ISERROR(FIND("KČT Slovan Pce",I5)),"","Slovan")</f>
        <v>Slovan</v>
      </c>
      <c r="T5" s="72"/>
      <c r="U5" s="72" t="s">
        <v>89</v>
      </c>
      <c r="V5" s="26">
        <f>IF(AND($A5="akce",$S5="Slovan"),1,"")</f>
      </c>
      <c r="W5" s="26">
        <f>IF(AND($A5="výlet",$S5="Slovan"),1,"")</f>
        <v>1</v>
      </c>
    </row>
    <row r="6" spans="1:23" s="9" customFormat="1" ht="24" customHeight="1">
      <c r="A6" s="14" t="s">
        <v>13</v>
      </c>
      <c r="B6" s="107"/>
      <c r="C6" s="12" t="s">
        <v>109</v>
      </c>
      <c r="D6" s="11" t="str">
        <f t="shared" si="0"/>
        <v>So</v>
      </c>
      <c r="E6" s="30">
        <v>42385</v>
      </c>
      <c r="F6" s="33" t="s">
        <v>19</v>
      </c>
      <c r="G6" s="45">
        <v>0.6666666666666666</v>
      </c>
      <c r="H6" s="11" t="s">
        <v>64</v>
      </c>
      <c r="I6" s="11" t="s">
        <v>65</v>
      </c>
      <c r="J6" s="11" t="s">
        <v>66</v>
      </c>
      <c r="K6" s="11" t="s">
        <v>18</v>
      </c>
      <c r="L6" s="13" t="s">
        <v>85</v>
      </c>
      <c r="M6" s="93">
        <f aca="true" t="shared" si="2" ref="M6:M50">IF(U6="k","kal.","")</f>
      </c>
      <c r="N6" s="103"/>
      <c r="O6" s="19">
        <f aca="true" t="shared" si="3" ref="O6:O48">IF(F6="---",1,((F6-E6)+1))</f>
        <v>1</v>
      </c>
      <c r="P6" s="18">
        <f aca="true" t="shared" si="4" ref="P6:P48">IF(F6="---",E7-E6,E7-F6-1)</f>
        <v>4</v>
      </c>
      <c r="Q6" s="22"/>
      <c r="R6" s="26" t="str">
        <f t="shared" si="1"/>
        <v>Sa</v>
      </c>
      <c r="S6" s="26">
        <f aca="true" t="shared" si="5" ref="S6:S48">IF(ISERROR(FIND("KČT Slovan Pce",I6)),"","Slovan")</f>
      </c>
      <c r="T6" s="75" t="s">
        <v>111</v>
      </c>
      <c r="U6" s="72"/>
      <c r="V6" s="26">
        <f aca="true" t="shared" si="6" ref="V6:V48">IF(AND($A6="akce",$S6="Slovan"),1,"")</f>
      </c>
      <c r="W6" s="26">
        <f aca="true" t="shared" si="7" ref="W6:W48">IF(AND($A6="výlet",$S6="Slovan"),1,"")</f>
      </c>
    </row>
    <row r="7" spans="1:23" s="9" customFormat="1" ht="36.75" customHeight="1">
      <c r="A7" s="14" t="s">
        <v>13</v>
      </c>
      <c r="B7" s="107"/>
      <c r="C7" s="12" t="s">
        <v>81</v>
      </c>
      <c r="D7" s="11" t="str">
        <f t="shared" si="0"/>
        <v>St</v>
      </c>
      <c r="E7" s="30">
        <v>42389</v>
      </c>
      <c r="F7" s="33" t="s">
        <v>19</v>
      </c>
      <c r="G7" s="45">
        <v>0.7083333333333334</v>
      </c>
      <c r="H7" s="11" t="s">
        <v>48</v>
      </c>
      <c r="I7" s="11" t="s">
        <v>16</v>
      </c>
      <c r="J7" s="11" t="s">
        <v>69</v>
      </c>
      <c r="K7" s="11" t="s">
        <v>18</v>
      </c>
      <c r="L7" s="62" t="s">
        <v>76</v>
      </c>
      <c r="M7" s="93">
        <f t="shared" si="2"/>
      </c>
      <c r="N7" s="103"/>
      <c r="O7" s="19">
        <f t="shared" si="3"/>
        <v>1</v>
      </c>
      <c r="P7" s="18">
        <f t="shared" si="4"/>
        <v>10</v>
      </c>
      <c r="Q7" s="22"/>
      <c r="R7" s="26" t="str">
        <f t="shared" si="1"/>
        <v>Mi</v>
      </c>
      <c r="S7" s="26" t="str">
        <f t="shared" si="5"/>
        <v>Slovan</v>
      </c>
      <c r="T7" s="75" t="s">
        <v>111</v>
      </c>
      <c r="U7" s="72"/>
      <c r="V7" s="26">
        <f t="shared" si="6"/>
        <v>1</v>
      </c>
      <c r="W7" s="26">
        <f t="shared" si="7"/>
      </c>
    </row>
    <row r="8" spans="1:23" s="9" customFormat="1" ht="24" customHeight="1">
      <c r="A8" s="14" t="s">
        <v>12</v>
      </c>
      <c r="B8" s="108"/>
      <c r="C8" s="12" t="s">
        <v>134</v>
      </c>
      <c r="D8" s="11" t="str">
        <f t="shared" si="0"/>
        <v>So</v>
      </c>
      <c r="E8" s="30">
        <v>42399</v>
      </c>
      <c r="F8" s="33" t="s">
        <v>19</v>
      </c>
      <c r="G8" s="44"/>
      <c r="H8" s="11" t="s">
        <v>140</v>
      </c>
      <c r="I8" s="11" t="s">
        <v>16</v>
      </c>
      <c r="J8" s="11" t="s">
        <v>24</v>
      </c>
      <c r="K8" s="11" t="s">
        <v>18</v>
      </c>
      <c r="L8" s="13"/>
      <c r="M8" s="93">
        <f t="shared" si="2"/>
      </c>
      <c r="N8" s="103"/>
      <c r="O8" s="19">
        <f t="shared" si="3"/>
        <v>1</v>
      </c>
      <c r="P8" s="18">
        <f t="shared" si="4"/>
        <v>3</v>
      </c>
      <c r="Q8" s="22"/>
      <c r="R8" s="26" t="str">
        <f t="shared" si="1"/>
        <v>Sa</v>
      </c>
      <c r="S8" s="26" t="str">
        <f t="shared" si="5"/>
        <v>Slovan</v>
      </c>
      <c r="T8" s="72"/>
      <c r="U8" s="72"/>
      <c r="V8" s="26">
        <f t="shared" si="6"/>
      </c>
      <c r="W8" s="26">
        <f t="shared" si="7"/>
        <v>1</v>
      </c>
    </row>
    <row r="9" spans="1:23" s="9" customFormat="1" ht="24" customHeight="1">
      <c r="A9" s="14" t="s">
        <v>13</v>
      </c>
      <c r="B9" s="109" t="s">
        <v>37</v>
      </c>
      <c r="C9" s="35" t="s">
        <v>113</v>
      </c>
      <c r="D9" s="10" t="str">
        <f>IF(E9="??","",IF(R9="Mo","Po",IF(R9="Di","Út",IF(R9="Mi","St",IF(R9="Do","Čt",IF(R9="Fr","Pá",IF(R9="Sa","So",IF(R9="So","Ne"))))))))</f>
        <v>Út</v>
      </c>
      <c r="E9" s="36">
        <v>42402</v>
      </c>
      <c r="F9" s="47" t="s">
        <v>19</v>
      </c>
      <c r="G9" s="43">
        <v>0.75</v>
      </c>
      <c r="H9" s="10" t="s">
        <v>15</v>
      </c>
      <c r="I9" s="10" t="s">
        <v>16</v>
      </c>
      <c r="J9" s="10" t="s">
        <v>26</v>
      </c>
      <c r="K9" s="10" t="s">
        <v>18</v>
      </c>
      <c r="L9" s="37" t="s">
        <v>62</v>
      </c>
      <c r="M9" s="93">
        <f t="shared" si="2"/>
      </c>
      <c r="N9" s="103"/>
      <c r="O9" s="19">
        <f t="shared" si="3"/>
        <v>1</v>
      </c>
      <c r="P9" s="18">
        <f t="shared" si="4"/>
        <v>1</v>
      </c>
      <c r="Q9" s="22"/>
      <c r="R9" s="26" t="str">
        <f t="shared" si="1"/>
        <v>Di</v>
      </c>
      <c r="S9" s="26" t="str">
        <f t="shared" si="5"/>
        <v>Slovan</v>
      </c>
      <c r="T9" s="75" t="s">
        <v>111</v>
      </c>
      <c r="U9" s="72"/>
      <c r="V9" s="26">
        <f t="shared" si="6"/>
        <v>1</v>
      </c>
      <c r="W9" s="26">
        <f t="shared" si="7"/>
      </c>
    </row>
    <row r="10" spans="1:23" s="9" customFormat="1" ht="24" customHeight="1">
      <c r="A10" s="14" t="s">
        <v>12</v>
      </c>
      <c r="B10" s="110"/>
      <c r="C10" s="35" t="s">
        <v>90</v>
      </c>
      <c r="D10" s="10" t="str">
        <f>IF(E10="??","",IF(R10="Mo","Po",IF(R10="Di","Út",IF(R10="Mi","St",IF(R10="Do","Čt",IF(R10="Fr","Pá",IF(R10="Sa","So",IF(R10="So","Ne"))))))))</f>
        <v>St</v>
      </c>
      <c r="E10" s="36">
        <v>42403</v>
      </c>
      <c r="F10" s="36">
        <v>42407</v>
      </c>
      <c r="G10" s="43"/>
      <c r="H10" s="10" t="s">
        <v>67</v>
      </c>
      <c r="I10" s="10" t="s">
        <v>108</v>
      </c>
      <c r="J10" s="10" t="s">
        <v>27</v>
      </c>
      <c r="K10" s="10" t="s">
        <v>18</v>
      </c>
      <c r="L10" s="37" t="s">
        <v>129</v>
      </c>
      <c r="M10" s="93">
        <f t="shared" si="2"/>
      </c>
      <c r="N10" s="103"/>
      <c r="O10" s="19">
        <f t="shared" si="3"/>
        <v>5</v>
      </c>
      <c r="P10" s="18">
        <f t="shared" si="4"/>
        <v>1</v>
      </c>
      <c r="Q10" s="22"/>
      <c r="R10" s="26" t="str">
        <f t="shared" si="1"/>
        <v>Mi</v>
      </c>
      <c r="S10" s="26">
        <f t="shared" si="5"/>
      </c>
      <c r="T10" s="75" t="s">
        <v>111</v>
      </c>
      <c r="U10" s="72"/>
      <c r="V10" s="26">
        <f>IF(AND($A10="akce",$S10="Slovan"),1,"")</f>
      </c>
      <c r="W10" s="26">
        <f>IF(AND($A10="výlet",$S10="Slovan"),1,"")</f>
      </c>
    </row>
    <row r="11" spans="1:23" s="9" customFormat="1" ht="24" customHeight="1">
      <c r="A11" s="14" t="s">
        <v>13</v>
      </c>
      <c r="B11" s="110"/>
      <c r="C11" s="35" t="s">
        <v>113</v>
      </c>
      <c r="D11" s="10" t="str">
        <f t="shared" si="0"/>
        <v>Út</v>
      </c>
      <c r="E11" s="36">
        <v>42409</v>
      </c>
      <c r="F11" s="47" t="s">
        <v>19</v>
      </c>
      <c r="G11" s="43">
        <v>0.75</v>
      </c>
      <c r="H11" s="10" t="s">
        <v>15</v>
      </c>
      <c r="I11" s="10" t="s">
        <v>16</v>
      </c>
      <c r="J11" s="10" t="s">
        <v>26</v>
      </c>
      <c r="K11" s="10" t="s">
        <v>18</v>
      </c>
      <c r="L11" s="37" t="s">
        <v>62</v>
      </c>
      <c r="M11" s="93">
        <f t="shared" si="2"/>
      </c>
      <c r="N11" s="103"/>
      <c r="O11" s="19">
        <f t="shared" si="3"/>
        <v>1</v>
      </c>
      <c r="P11" s="18">
        <f t="shared" si="4"/>
        <v>7</v>
      </c>
      <c r="Q11" s="22"/>
      <c r="R11" s="26" t="str">
        <f t="shared" si="1"/>
        <v>Di</v>
      </c>
      <c r="S11" s="26" t="str">
        <f t="shared" si="5"/>
        <v>Slovan</v>
      </c>
      <c r="T11" s="75" t="s">
        <v>111</v>
      </c>
      <c r="U11" s="72"/>
      <c r="V11" s="26">
        <f t="shared" si="6"/>
        <v>1</v>
      </c>
      <c r="W11" s="26">
        <f t="shared" si="7"/>
      </c>
    </row>
    <row r="12" spans="1:23" s="9" customFormat="1" ht="24" customHeight="1">
      <c r="A12" s="14" t="s">
        <v>13</v>
      </c>
      <c r="B12" s="110"/>
      <c r="C12" s="35" t="s">
        <v>113</v>
      </c>
      <c r="D12" s="10" t="str">
        <f t="shared" si="0"/>
        <v>Út</v>
      </c>
      <c r="E12" s="36">
        <v>42416</v>
      </c>
      <c r="F12" s="47" t="s">
        <v>19</v>
      </c>
      <c r="G12" s="43">
        <v>0.75</v>
      </c>
      <c r="H12" s="10" t="s">
        <v>15</v>
      </c>
      <c r="I12" s="10" t="s">
        <v>16</v>
      </c>
      <c r="J12" s="10" t="s">
        <v>26</v>
      </c>
      <c r="K12" s="10" t="s">
        <v>18</v>
      </c>
      <c r="L12" s="37" t="s">
        <v>62</v>
      </c>
      <c r="M12" s="93">
        <f t="shared" si="2"/>
      </c>
      <c r="N12" s="103"/>
      <c r="O12" s="19">
        <f t="shared" si="3"/>
        <v>1</v>
      </c>
      <c r="P12" s="18">
        <f t="shared" si="4"/>
        <v>7</v>
      </c>
      <c r="Q12" s="22"/>
      <c r="R12" s="26" t="str">
        <f t="shared" si="1"/>
        <v>Di</v>
      </c>
      <c r="S12" s="26" t="str">
        <f t="shared" si="5"/>
        <v>Slovan</v>
      </c>
      <c r="T12" s="75" t="s">
        <v>111</v>
      </c>
      <c r="U12" s="72"/>
      <c r="V12" s="26">
        <f t="shared" si="6"/>
        <v>1</v>
      </c>
      <c r="W12" s="26">
        <f t="shared" si="7"/>
      </c>
    </row>
    <row r="13" spans="1:23" s="9" customFormat="1" ht="30" customHeight="1">
      <c r="A13" s="14" t="s">
        <v>13</v>
      </c>
      <c r="B13" s="110"/>
      <c r="C13" s="35" t="s">
        <v>113</v>
      </c>
      <c r="D13" s="10" t="str">
        <f t="shared" si="0"/>
        <v>Út</v>
      </c>
      <c r="E13" s="36">
        <v>42423</v>
      </c>
      <c r="F13" s="47" t="s">
        <v>19</v>
      </c>
      <c r="G13" s="43">
        <v>0.75</v>
      </c>
      <c r="H13" s="10" t="s">
        <v>15</v>
      </c>
      <c r="I13" s="10" t="s">
        <v>16</v>
      </c>
      <c r="J13" s="10" t="s">
        <v>26</v>
      </c>
      <c r="K13" s="10" t="s">
        <v>18</v>
      </c>
      <c r="L13" s="37" t="s">
        <v>62</v>
      </c>
      <c r="M13" s="93">
        <f t="shared" si="2"/>
      </c>
      <c r="N13" s="103"/>
      <c r="O13" s="19">
        <f t="shared" si="3"/>
        <v>1</v>
      </c>
      <c r="P13" s="18">
        <f t="shared" si="4"/>
        <v>5</v>
      </c>
      <c r="Q13" s="22"/>
      <c r="R13" s="26" t="str">
        <f t="shared" si="1"/>
        <v>Di</v>
      </c>
      <c r="S13" s="26" t="str">
        <f t="shared" si="5"/>
        <v>Slovan</v>
      </c>
      <c r="T13" s="75" t="s">
        <v>111</v>
      </c>
      <c r="U13" s="72"/>
      <c r="V13" s="26">
        <f t="shared" si="6"/>
        <v>1</v>
      </c>
      <c r="W13" s="26">
        <f t="shared" si="7"/>
      </c>
    </row>
    <row r="14" spans="1:23" s="9" customFormat="1" ht="24" customHeight="1">
      <c r="A14" s="14" t="s">
        <v>13</v>
      </c>
      <c r="B14" s="111"/>
      <c r="C14" s="35" t="s">
        <v>77</v>
      </c>
      <c r="D14" s="10" t="str">
        <f>IF(E14="??","",IF(R14="Mo","Po",IF(R14="Di","Út",IF(R14="Mi","St",IF(R14="Do","Čt",IF(R14="Fr","Pá",IF(R14="Sa","So",IF(R14="So","Ne"))))))))</f>
        <v>Ne</v>
      </c>
      <c r="E14" s="36">
        <v>42428</v>
      </c>
      <c r="F14" s="47" t="s">
        <v>19</v>
      </c>
      <c r="G14" s="43">
        <v>0.4166666666666667</v>
      </c>
      <c r="H14" s="10" t="s">
        <v>48</v>
      </c>
      <c r="I14" s="10" t="s">
        <v>58</v>
      </c>
      <c r="J14" s="10" t="s">
        <v>26</v>
      </c>
      <c r="K14" s="10" t="s">
        <v>18</v>
      </c>
      <c r="L14" s="37" t="s">
        <v>78</v>
      </c>
      <c r="M14" s="93">
        <f t="shared" si="2"/>
      </c>
      <c r="N14" s="103"/>
      <c r="O14" s="19">
        <f t="shared" si="3"/>
        <v>1</v>
      </c>
      <c r="P14" s="18">
        <f t="shared" si="4"/>
        <v>2</v>
      </c>
      <c r="Q14" s="22"/>
      <c r="R14" s="26" t="str">
        <f t="shared" si="1"/>
        <v>So</v>
      </c>
      <c r="S14" s="26">
        <f t="shared" si="5"/>
      </c>
      <c r="T14" s="75" t="s">
        <v>111</v>
      </c>
      <c r="U14" s="72"/>
      <c r="V14" s="26">
        <f t="shared" si="6"/>
      </c>
      <c r="W14" s="26">
        <f t="shared" si="7"/>
      </c>
    </row>
    <row r="15" spans="1:23" s="9" customFormat="1" ht="24" customHeight="1">
      <c r="A15" s="14" t="s">
        <v>13</v>
      </c>
      <c r="B15" s="106" t="s">
        <v>38</v>
      </c>
      <c r="C15" s="12" t="s">
        <v>113</v>
      </c>
      <c r="D15" s="11" t="str">
        <f t="shared" si="0"/>
        <v>Út</v>
      </c>
      <c r="E15" s="30">
        <v>42430</v>
      </c>
      <c r="F15" s="33" t="s">
        <v>19</v>
      </c>
      <c r="G15" s="44">
        <v>0.75</v>
      </c>
      <c r="H15" s="11" t="s">
        <v>15</v>
      </c>
      <c r="I15" s="11" t="s">
        <v>16</v>
      </c>
      <c r="J15" s="11" t="s">
        <v>26</v>
      </c>
      <c r="K15" s="11" t="s">
        <v>18</v>
      </c>
      <c r="L15" s="13" t="s">
        <v>62</v>
      </c>
      <c r="M15" s="93">
        <f t="shared" si="2"/>
      </c>
      <c r="N15" s="103"/>
      <c r="O15" s="19">
        <f t="shared" si="3"/>
        <v>1</v>
      </c>
      <c r="P15" s="18">
        <f t="shared" si="4"/>
        <v>4</v>
      </c>
      <c r="Q15" s="22"/>
      <c r="R15" s="26" t="str">
        <f t="shared" si="1"/>
        <v>Di</v>
      </c>
      <c r="S15" s="26" t="str">
        <f t="shared" si="5"/>
        <v>Slovan</v>
      </c>
      <c r="T15" s="75" t="s">
        <v>111</v>
      </c>
      <c r="U15" s="72"/>
      <c r="V15" s="26">
        <f t="shared" si="6"/>
        <v>1</v>
      </c>
      <c r="W15" s="26">
        <f t="shared" si="7"/>
      </c>
    </row>
    <row r="16" spans="1:23" s="9" customFormat="1" ht="24" customHeight="1">
      <c r="A16" s="14" t="s">
        <v>12</v>
      </c>
      <c r="B16" s="107"/>
      <c r="C16" s="12" t="s">
        <v>143</v>
      </c>
      <c r="D16" s="11" t="str">
        <f t="shared" si="0"/>
        <v>So</v>
      </c>
      <c r="E16" s="30">
        <v>42434</v>
      </c>
      <c r="F16" s="33" t="s">
        <v>19</v>
      </c>
      <c r="G16" s="44"/>
      <c r="H16" s="11" t="s">
        <v>140</v>
      </c>
      <c r="I16" s="11" t="s">
        <v>16</v>
      </c>
      <c r="J16" s="11" t="s">
        <v>49</v>
      </c>
      <c r="K16" s="11" t="s">
        <v>21</v>
      </c>
      <c r="L16" s="13"/>
      <c r="M16" s="93" t="str">
        <f t="shared" si="2"/>
        <v>kal.</v>
      </c>
      <c r="N16" s="103" t="s">
        <v>146</v>
      </c>
      <c r="O16" s="19">
        <f t="shared" si="3"/>
        <v>1</v>
      </c>
      <c r="P16" s="18">
        <f t="shared" si="4"/>
        <v>3</v>
      </c>
      <c r="Q16" s="22"/>
      <c r="R16" s="26" t="str">
        <f t="shared" si="1"/>
        <v>Sa</v>
      </c>
      <c r="S16" s="26" t="str">
        <f t="shared" si="5"/>
        <v>Slovan</v>
      </c>
      <c r="T16" s="72"/>
      <c r="U16" s="72" t="s">
        <v>89</v>
      </c>
      <c r="V16" s="26">
        <f t="shared" si="6"/>
      </c>
      <c r="W16" s="26">
        <f t="shared" si="7"/>
        <v>1</v>
      </c>
    </row>
    <row r="17" spans="1:23" s="9" customFormat="1" ht="24" customHeight="1">
      <c r="A17" s="14" t="s">
        <v>13</v>
      </c>
      <c r="B17" s="107"/>
      <c r="C17" s="12" t="s">
        <v>113</v>
      </c>
      <c r="D17" s="11" t="str">
        <f t="shared" si="0"/>
        <v>Út</v>
      </c>
      <c r="E17" s="30">
        <v>42437</v>
      </c>
      <c r="F17" s="33" t="s">
        <v>19</v>
      </c>
      <c r="G17" s="44">
        <v>0.75</v>
      </c>
      <c r="H17" s="11" t="s">
        <v>15</v>
      </c>
      <c r="I17" s="11" t="s">
        <v>16</v>
      </c>
      <c r="J17" s="11" t="s">
        <v>26</v>
      </c>
      <c r="K17" s="11" t="s">
        <v>18</v>
      </c>
      <c r="L17" s="13" t="s">
        <v>62</v>
      </c>
      <c r="M17" s="93">
        <f t="shared" si="2"/>
      </c>
      <c r="N17" s="103"/>
      <c r="O17" s="19">
        <f t="shared" si="3"/>
        <v>1</v>
      </c>
      <c r="P17" s="18">
        <f t="shared" si="4"/>
        <v>4</v>
      </c>
      <c r="Q17" s="22"/>
      <c r="R17" s="26" t="str">
        <f t="shared" si="1"/>
        <v>Di</v>
      </c>
      <c r="S17" s="26" t="str">
        <f t="shared" si="5"/>
        <v>Slovan</v>
      </c>
      <c r="T17" s="75" t="s">
        <v>111</v>
      </c>
      <c r="U17" s="72"/>
      <c r="V17" s="26">
        <f t="shared" si="6"/>
        <v>1</v>
      </c>
      <c r="W17" s="26">
        <f t="shared" si="7"/>
      </c>
    </row>
    <row r="18" spans="1:23" s="9" customFormat="1" ht="24" customHeight="1">
      <c r="A18" s="14" t="s">
        <v>12</v>
      </c>
      <c r="B18" s="107"/>
      <c r="C18" s="12" t="s">
        <v>91</v>
      </c>
      <c r="D18" s="11" t="str">
        <f>IF(E18="??","",IF(R18="Mo","Po",IF(R18="Di","Út",IF(R18="Mi","St",IF(R18="Do","Čt",IF(R18="Fr","Pá",IF(R18="Sa","So",IF(R18="So","Ne"))))))))</f>
        <v>So</v>
      </c>
      <c r="E18" s="30">
        <v>42441</v>
      </c>
      <c r="F18" s="33" t="s">
        <v>19</v>
      </c>
      <c r="G18" s="44"/>
      <c r="H18" s="11"/>
      <c r="I18" s="11" t="s">
        <v>16</v>
      </c>
      <c r="J18" s="11" t="s">
        <v>61</v>
      </c>
      <c r="K18" s="11" t="s">
        <v>20</v>
      </c>
      <c r="L18" s="13"/>
      <c r="M18" s="93" t="str">
        <f t="shared" si="2"/>
        <v>kal.</v>
      </c>
      <c r="N18" s="103" t="s">
        <v>146</v>
      </c>
      <c r="O18" s="19">
        <f t="shared" si="3"/>
        <v>1</v>
      </c>
      <c r="P18" s="18">
        <f t="shared" si="4"/>
        <v>3</v>
      </c>
      <c r="Q18" s="22"/>
      <c r="R18" s="26" t="str">
        <f t="shared" si="1"/>
        <v>Sa</v>
      </c>
      <c r="S18" s="26" t="str">
        <f t="shared" si="5"/>
        <v>Slovan</v>
      </c>
      <c r="T18" s="72"/>
      <c r="U18" s="72" t="s">
        <v>89</v>
      </c>
      <c r="V18" s="26">
        <f>IF(AND($A18="akce",$S18="Slovan"),1,"")</f>
      </c>
      <c r="W18" s="26">
        <f>IF(AND($A18="výlet",$S18="Slovan"),1,"")</f>
        <v>1</v>
      </c>
    </row>
    <row r="19" spans="1:23" s="9" customFormat="1" ht="24" customHeight="1">
      <c r="A19" s="14" t="s">
        <v>13</v>
      </c>
      <c r="B19" s="107"/>
      <c r="C19" s="12" t="s">
        <v>113</v>
      </c>
      <c r="D19" s="11" t="str">
        <f t="shared" si="0"/>
        <v>Út</v>
      </c>
      <c r="E19" s="30">
        <v>42444</v>
      </c>
      <c r="F19" s="33" t="s">
        <v>19</v>
      </c>
      <c r="G19" s="44">
        <v>0.75</v>
      </c>
      <c r="H19" s="11" t="s">
        <v>15</v>
      </c>
      <c r="I19" s="11" t="s">
        <v>16</v>
      </c>
      <c r="J19" s="11" t="s">
        <v>26</v>
      </c>
      <c r="K19" s="11" t="s">
        <v>18</v>
      </c>
      <c r="L19" s="13" t="s">
        <v>62</v>
      </c>
      <c r="M19" s="93">
        <f t="shared" si="2"/>
      </c>
      <c r="N19" s="103"/>
      <c r="O19" s="19">
        <f t="shared" si="3"/>
        <v>1</v>
      </c>
      <c r="P19" s="18">
        <f t="shared" si="4"/>
        <v>4</v>
      </c>
      <c r="Q19" s="22"/>
      <c r="R19" s="26" t="str">
        <f t="shared" si="1"/>
        <v>Di</v>
      </c>
      <c r="S19" s="26" t="str">
        <f t="shared" si="5"/>
        <v>Slovan</v>
      </c>
      <c r="T19" s="75" t="s">
        <v>111</v>
      </c>
      <c r="U19" s="72"/>
      <c r="V19" s="26">
        <f t="shared" si="6"/>
        <v>1</v>
      </c>
      <c r="W19" s="26">
        <f t="shared" si="7"/>
      </c>
    </row>
    <row r="20" spans="1:23" s="9" customFormat="1" ht="24" customHeight="1">
      <c r="A20" s="14" t="s">
        <v>12</v>
      </c>
      <c r="B20" s="107"/>
      <c r="C20" s="12" t="s">
        <v>118</v>
      </c>
      <c r="D20" s="11" t="str">
        <f>IF(E20="??","",IF(R20="Mo","Po",IF(R20="Di","Út",IF(R20="Mi","St",IF(R20="Do","Čt",IF(R20="Fr","Pá",IF(R20="Sa","So",IF(R20="So","Ne"))))))))</f>
        <v>So</v>
      </c>
      <c r="E20" s="30">
        <v>42448</v>
      </c>
      <c r="F20" s="33" t="s">
        <v>19</v>
      </c>
      <c r="G20" s="44"/>
      <c r="H20" s="11" t="s">
        <v>139</v>
      </c>
      <c r="I20" s="11" t="s">
        <v>120</v>
      </c>
      <c r="J20" s="11" t="s">
        <v>26</v>
      </c>
      <c r="K20" s="11" t="s">
        <v>18</v>
      </c>
      <c r="L20" s="13" t="s">
        <v>119</v>
      </c>
      <c r="M20" s="93">
        <f t="shared" si="2"/>
      </c>
      <c r="N20" s="103"/>
      <c r="O20" s="19">
        <f t="shared" si="3"/>
        <v>1</v>
      </c>
      <c r="P20" s="18">
        <f t="shared" si="4"/>
        <v>3</v>
      </c>
      <c r="Q20" s="22"/>
      <c r="R20" s="26" t="str">
        <f t="shared" si="1"/>
        <v>Sa</v>
      </c>
      <c r="S20" s="26">
        <f t="shared" si="5"/>
      </c>
      <c r="T20" s="72"/>
      <c r="U20" s="72"/>
      <c r="V20" s="26">
        <f t="shared" si="6"/>
      </c>
      <c r="W20" s="26">
        <f t="shared" si="7"/>
      </c>
    </row>
    <row r="21" spans="1:23" s="9" customFormat="1" ht="24" customHeight="1">
      <c r="A21" s="14" t="s">
        <v>13</v>
      </c>
      <c r="B21" s="107"/>
      <c r="C21" s="12" t="s">
        <v>113</v>
      </c>
      <c r="D21" s="11" t="str">
        <f t="shared" si="0"/>
        <v>Út</v>
      </c>
      <c r="E21" s="30">
        <v>42451</v>
      </c>
      <c r="F21" s="33" t="s">
        <v>19</v>
      </c>
      <c r="G21" s="44">
        <v>0.75</v>
      </c>
      <c r="H21" s="11" t="s">
        <v>15</v>
      </c>
      <c r="I21" s="11" t="s">
        <v>16</v>
      </c>
      <c r="J21" s="11" t="s">
        <v>26</v>
      </c>
      <c r="K21" s="11" t="s">
        <v>18</v>
      </c>
      <c r="L21" s="13" t="s">
        <v>62</v>
      </c>
      <c r="M21" s="93">
        <f t="shared" si="2"/>
      </c>
      <c r="N21" s="103"/>
      <c r="O21" s="19">
        <f t="shared" si="3"/>
        <v>1</v>
      </c>
      <c r="P21" s="18">
        <f t="shared" si="4"/>
        <v>7</v>
      </c>
      <c r="Q21" s="22"/>
      <c r="R21" s="26" t="str">
        <f t="shared" si="1"/>
        <v>Di</v>
      </c>
      <c r="S21" s="26" t="str">
        <f t="shared" si="5"/>
        <v>Slovan</v>
      </c>
      <c r="T21" s="75" t="s">
        <v>111</v>
      </c>
      <c r="U21" s="72"/>
      <c r="V21" s="26">
        <f t="shared" si="6"/>
        <v>1</v>
      </c>
      <c r="W21" s="26">
        <f t="shared" si="7"/>
      </c>
    </row>
    <row r="22" spans="1:23" s="9" customFormat="1" ht="24">
      <c r="A22" s="14" t="s">
        <v>13</v>
      </c>
      <c r="B22" s="108"/>
      <c r="C22" s="12" t="s">
        <v>113</v>
      </c>
      <c r="D22" s="11" t="str">
        <f t="shared" si="0"/>
        <v>Út</v>
      </c>
      <c r="E22" s="30">
        <v>42458</v>
      </c>
      <c r="F22" s="33" t="s">
        <v>19</v>
      </c>
      <c r="G22" s="44">
        <v>0.75</v>
      </c>
      <c r="H22" s="11" t="s">
        <v>15</v>
      </c>
      <c r="I22" s="11" t="s">
        <v>16</v>
      </c>
      <c r="J22" s="11" t="s">
        <v>26</v>
      </c>
      <c r="K22" s="11" t="s">
        <v>18</v>
      </c>
      <c r="L22" s="13" t="s">
        <v>62</v>
      </c>
      <c r="M22" s="93">
        <f t="shared" si="2"/>
      </c>
      <c r="N22" s="103"/>
      <c r="O22" s="19">
        <f t="shared" si="3"/>
        <v>1</v>
      </c>
      <c r="P22" s="18">
        <f t="shared" si="4"/>
        <v>11</v>
      </c>
      <c r="Q22" s="22"/>
      <c r="R22" s="26" t="str">
        <f t="shared" si="1"/>
        <v>Di</v>
      </c>
      <c r="S22" s="26" t="str">
        <f t="shared" si="5"/>
        <v>Slovan</v>
      </c>
      <c r="T22" s="75" t="s">
        <v>111</v>
      </c>
      <c r="U22" s="72"/>
      <c r="V22" s="26">
        <f t="shared" si="6"/>
        <v>1</v>
      </c>
      <c r="W22" s="26">
        <f t="shared" si="7"/>
      </c>
    </row>
    <row r="23" spans="1:23" s="28" customFormat="1" ht="24" customHeight="1">
      <c r="A23" s="14" t="s">
        <v>12</v>
      </c>
      <c r="B23" s="109" t="s">
        <v>39</v>
      </c>
      <c r="C23" s="35" t="s">
        <v>149</v>
      </c>
      <c r="D23" s="10" t="str">
        <f t="shared" si="0"/>
        <v>So</v>
      </c>
      <c r="E23" s="36">
        <v>42469</v>
      </c>
      <c r="F23" s="47" t="s">
        <v>19</v>
      </c>
      <c r="G23" s="43"/>
      <c r="H23" s="10" t="s">
        <v>140</v>
      </c>
      <c r="I23" s="10" t="s">
        <v>16</v>
      </c>
      <c r="J23" s="10" t="s">
        <v>61</v>
      </c>
      <c r="K23" s="10" t="s">
        <v>20</v>
      </c>
      <c r="L23" s="37"/>
      <c r="M23" s="93" t="str">
        <f t="shared" si="2"/>
        <v>kal.</v>
      </c>
      <c r="N23" s="103" t="s">
        <v>147</v>
      </c>
      <c r="O23" s="19">
        <f t="shared" si="3"/>
        <v>1</v>
      </c>
      <c r="P23" s="18">
        <f>IF(F23="---",E25-E23,E25-F23-1)</f>
        <v>14</v>
      </c>
      <c r="Q23" s="22"/>
      <c r="R23" s="26" t="str">
        <f t="shared" si="1"/>
        <v>Sa</v>
      </c>
      <c r="S23" s="26" t="str">
        <f t="shared" si="5"/>
        <v>Slovan</v>
      </c>
      <c r="T23" s="72"/>
      <c r="U23" s="72" t="s">
        <v>89</v>
      </c>
      <c r="V23" s="26">
        <f t="shared" si="6"/>
      </c>
      <c r="W23" s="26">
        <f t="shared" si="7"/>
        <v>1</v>
      </c>
    </row>
    <row r="24" spans="1:23" s="28" customFormat="1" ht="24" customHeight="1">
      <c r="A24" s="14" t="s">
        <v>12</v>
      </c>
      <c r="B24" s="110"/>
      <c r="C24" s="35" t="s">
        <v>130</v>
      </c>
      <c r="D24" s="10" t="str">
        <f t="shared" si="0"/>
        <v>So</v>
      </c>
      <c r="E24" s="36">
        <v>42476</v>
      </c>
      <c r="F24" s="47" t="s">
        <v>19</v>
      </c>
      <c r="G24" s="43"/>
      <c r="H24" s="10" t="s">
        <v>140</v>
      </c>
      <c r="I24" s="10" t="s">
        <v>16</v>
      </c>
      <c r="J24" s="10" t="s">
        <v>31</v>
      </c>
      <c r="K24" s="10" t="s">
        <v>20</v>
      </c>
      <c r="L24" s="37"/>
      <c r="M24" s="93" t="str">
        <f t="shared" si="2"/>
        <v>kal.</v>
      </c>
      <c r="N24" s="103" t="s">
        <v>146</v>
      </c>
      <c r="O24" s="19">
        <f t="shared" si="3"/>
        <v>1</v>
      </c>
      <c r="P24" s="18">
        <f>IF(F24="---",E26-E24,E26-F24-1)</f>
        <v>8</v>
      </c>
      <c r="Q24" s="22"/>
      <c r="R24" s="26" t="str">
        <f t="shared" si="1"/>
        <v>Sa</v>
      </c>
      <c r="S24" s="26" t="str">
        <f t="shared" si="5"/>
        <v>Slovan</v>
      </c>
      <c r="T24" s="75" t="s">
        <v>111</v>
      </c>
      <c r="U24" s="72" t="s">
        <v>89</v>
      </c>
      <c r="V24" s="26">
        <f t="shared" si="6"/>
      </c>
      <c r="W24" s="26">
        <f t="shared" si="7"/>
        <v>1</v>
      </c>
    </row>
    <row r="25" spans="1:23" s="28" customFormat="1" ht="24">
      <c r="A25" s="14" t="s">
        <v>12</v>
      </c>
      <c r="B25" s="110"/>
      <c r="C25" s="35" t="s">
        <v>79</v>
      </c>
      <c r="D25" s="10" t="str">
        <f>IF(E25="??","",IF(R25="Mo","Po",IF(R25="Di","Út",IF(R25="Mi","St",IF(R25="Do","Čt",IF(R25="Fr","Pá",IF(R25="Sa","So",IF(R25="So","Ne"))))))))</f>
        <v>So</v>
      </c>
      <c r="E25" s="36">
        <v>42483</v>
      </c>
      <c r="F25" s="47" t="s">
        <v>19</v>
      </c>
      <c r="G25" s="43">
        <v>0.3333333333333333</v>
      </c>
      <c r="H25" s="10" t="s">
        <v>3</v>
      </c>
      <c r="I25" s="10" t="s">
        <v>16</v>
      </c>
      <c r="J25" s="10" t="s">
        <v>46</v>
      </c>
      <c r="K25" s="10" t="s">
        <v>45</v>
      </c>
      <c r="L25" s="37" t="s">
        <v>50</v>
      </c>
      <c r="M25" s="93">
        <f t="shared" si="2"/>
      </c>
      <c r="N25" s="103" t="s">
        <v>146</v>
      </c>
      <c r="O25" s="19">
        <f>IF(F25="---",1,((F25-E25)+1))</f>
        <v>1</v>
      </c>
      <c r="P25" s="18">
        <f>IF(F25="---",E24-E25,E24-F25-1)</f>
        <v>-7</v>
      </c>
      <c r="Q25" s="22"/>
      <c r="R25" s="26" t="str">
        <f t="shared" si="1"/>
        <v>Sa</v>
      </c>
      <c r="S25" s="26" t="str">
        <f>IF(ISERROR(FIND("KČT Slovan Pce",I25)),"","Slovan")</f>
        <v>Slovan</v>
      </c>
      <c r="T25" s="75" t="s">
        <v>111</v>
      </c>
      <c r="U25" s="72"/>
      <c r="V25" s="26">
        <f>IF(AND($A25="akce",$S25="Slovan"),1,"")</f>
      </c>
      <c r="W25" s="26">
        <f>IF(AND($A25="výlet",$S25="Slovan"),1,"")</f>
        <v>1</v>
      </c>
    </row>
    <row r="26" spans="1:23" s="28" customFormat="1" ht="24" customHeight="1">
      <c r="A26" s="14" t="s">
        <v>12</v>
      </c>
      <c r="B26" s="110"/>
      <c r="C26" s="35" t="s">
        <v>92</v>
      </c>
      <c r="D26" s="10" t="str">
        <f t="shared" si="0"/>
        <v>Ne</v>
      </c>
      <c r="E26" s="36">
        <v>42484</v>
      </c>
      <c r="F26" s="47" t="s">
        <v>19</v>
      </c>
      <c r="G26" s="43"/>
      <c r="H26" s="10" t="s">
        <v>140</v>
      </c>
      <c r="I26" s="10" t="s">
        <v>16</v>
      </c>
      <c r="J26" s="10" t="s">
        <v>61</v>
      </c>
      <c r="K26" s="10" t="s">
        <v>18</v>
      </c>
      <c r="L26" s="37"/>
      <c r="M26" s="93" t="str">
        <f t="shared" si="2"/>
        <v>kal.</v>
      </c>
      <c r="N26" s="103"/>
      <c r="O26" s="19">
        <f t="shared" si="3"/>
        <v>1</v>
      </c>
      <c r="P26" s="18">
        <f t="shared" si="4"/>
        <v>6</v>
      </c>
      <c r="Q26" s="22"/>
      <c r="R26" s="26" t="str">
        <f t="shared" si="1"/>
        <v>So</v>
      </c>
      <c r="S26" s="26" t="str">
        <f t="shared" si="5"/>
        <v>Slovan</v>
      </c>
      <c r="T26" s="72"/>
      <c r="U26" s="72" t="s">
        <v>89</v>
      </c>
      <c r="V26" s="26">
        <f t="shared" si="6"/>
      </c>
      <c r="W26" s="26">
        <f t="shared" si="7"/>
        <v>1</v>
      </c>
    </row>
    <row r="27" spans="1:23" s="9" customFormat="1" ht="24" customHeight="1" thickBot="1">
      <c r="A27" s="76" t="s">
        <v>12</v>
      </c>
      <c r="B27" s="112"/>
      <c r="C27" s="38" t="s">
        <v>116</v>
      </c>
      <c r="D27" s="34" t="str">
        <f t="shared" si="0"/>
        <v>So</v>
      </c>
      <c r="E27" s="39">
        <v>42490</v>
      </c>
      <c r="F27" s="40" t="s">
        <v>19</v>
      </c>
      <c r="G27" s="85" t="s">
        <v>68</v>
      </c>
      <c r="H27" s="34" t="s">
        <v>3</v>
      </c>
      <c r="I27" s="34" t="s">
        <v>117</v>
      </c>
      <c r="J27" s="34" t="s">
        <v>69</v>
      </c>
      <c r="K27" s="34" t="s">
        <v>18</v>
      </c>
      <c r="L27" s="41"/>
      <c r="M27" s="93">
        <f t="shared" si="2"/>
      </c>
      <c r="N27" s="103"/>
      <c r="O27" s="19">
        <f t="shared" si="3"/>
        <v>1</v>
      </c>
      <c r="P27" s="18">
        <f t="shared" si="4"/>
        <v>21</v>
      </c>
      <c r="Q27" s="22"/>
      <c r="R27" s="26" t="str">
        <f t="shared" si="1"/>
        <v>Sa</v>
      </c>
      <c r="S27" s="26">
        <f t="shared" si="5"/>
      </c>
      <c r="T27" s="75" t="s">
        <v>111</v>
      </c>
      <c r="U27" s="72"/>
      <c r="V27" s="26">
        <f t="shared" si="6"/>
      </c>
      <c r="W27" s="26">
        <f t="shared" si="7"/>
      </c>
    </row>
    <row r="28" spans="1:23" s="9" customFormat="1" ht="24" customHeight="1">
      <c r="A28" s="78" t="s">
        <v>12</v>
      </c>
      <c r="B28" s="107" t="s">
        <v>40</v>
      </c>
      <c r="C28" s="79" t="s">
        <v>94</v>
      </c>
      <c r="D28" s="80" t="str">
        <f t="shared" si="0"/>
        <v>So</v>
      </c>
      <c r="E28" s="81">
        <v>42511</v>
      </c>
      <c r="F28" s="82" t="s">
        <v>19</v>
      </c>
      <c r="G28" s="83">
        <v>0.3541666666666667</v>
      </c>
      <c r="H28" s="80" t="s">
        <v>3</v>
      </c>
      <c r="I28" s="80" t="s">
        <v>70</v>
      </c>
      <c r="J28" s="80" t="s">
        <v>27</v>
      </c>
      <c r="K28" s="80" t="s">
        <v>18</v>
      </c>
      <c r="L28" s="84"/>
      <c r="M28" s="93">
        <f t="shared" si="2"/>
      </c>
      <c r="N28" s="103"/>
      <c r="O28" s="19">
        <f t="shared" si="3"/>
        <v>1</v>
      </c>
      <c r="P28" s="18">
        <f t="shared" si="4"/>
        <v>1</v>
      </c>
      <c r="Q28" s="22"/>
      <c r="R28" s="26" t="str">
        <f t="shared" si="1"/>
        <v>Sa</v>
      </c>
      <c r="S28" s="26">
        <f t="shared" si="5"/>
      </c>
      <c r="T28" s="75" t="s">
        <v>111</v>
      </c>
      <c r="U28" s="72"/>
      <c r="V28" s="26">
        <f t="shared" si="6"/>
      </c>
      <c r="W28" s="26">
        <f t="shared" si="7"/>
      </c>
    </row>
    <row r="29" spans="1:23" s="9" customFormat="1" ht="24" customHeight="1">
      <c r="A29" s="78" t="s">
        <v>12</v>
      </c>
      <c r="B29" s="107"/>
      <c r="C29" s="79" t="s">
        <v>131</v>
      </c>
      <c r="D29" s="80" t="str">
        <f>IF(E29="??","",IF(R29="Mo","Po",IF(R29="Di","Út",IF(R29="Mi","St",IF(R29="Do","Čt",IF(R29="Fr","Pá",IF(R29="Sa","So",IF(R29="So","Ne"))))))))</f>
        <v>Ne</v>
      </c>
      <c r="E29" s="81">
        <v>42512</v>
      </c>
      <c r="F29" s="82" t="s">
        <v>19</v>
      </c>
      <c r="G29" s="83">
        <v>0.3333333333333333</v>
      </c>
      <c r="H29" s="80" t="s">
        <v>3</v>
      </c>
      <c r="I29" s="11" t="s">
        <v>16</v>
      </c>
      <c r="J29" s="11" t="s">
        <v>46</v>
      </c>
      <c r="K29" s="80" t="s">
        <v>54</v>
      </c>
      <c r="L29" s="84" t="s">
        <v>142</v>
      </c>
      <c r="M29" s="93">
        <f t="shared" si="2"/>
      </c>
      <c r="N29" s="103" t="s">
        <v>147</v>
      </c>
      <c r="O29" s="19">
        <f t="shared" si="3"/>
        <v>1</v>
      </c>
      <c r="P29" s="18">
        <f t="shared" si="4"/>
        <v>6</v>
      </c>
      <c r="Q29" s="22"/>
      <c r="R29" s="26" t="str">
        <f t="shared" si="1"/>
        <v>So</v>
      </c>
      <c r="S29" s="26" t="str">
        <f t="shared" si="5"/>
        <v>Slovan</v>
      </c>
      <c r="T29" s="75" t="s">
        <v>111</v>
      </c>
      <c r="U29" s="72"/>
      <c r="V29" s="26">
        <f t="shared" si="6"/>
      </c>
      <c r="W29" s="26">
        <f t="shared" si="7"/>
        <v>1</v>
      </c>
    </row>
    <row r="30" spans="1:23" s="9" customFormat="1" ht="24" customHeight="1">
      <c r="A30" s="14" t="s">
        <v>12</v>
      </c>
      <c r="B30" s="107"/>
      <c r="C30" s="12" t="s">
        <v>95</v>
      </c>
      <c r="D30" s="11" t="str">
        <f t="shared" si="0"/>
        <v>So</v>
      </c>
      <c r="E30" s="30">
        <v>42518</v>
      </c>
      <c r="F30" s="33" t="s">
        <v>19</v>
      </c>
      <c r="G30" s="44"/>
      <c r="H30" s="11" t="s">
        <v>140</v>
      </c>
      <c r="I30" s="11" t="s">
        <v>16</v>
      </c>
      <c r="J30" s="11" t="s">
        <v>25</v>
      </c>
      <c r="K30" s="11" t="s">
        <v>21</v>
      </c>
      <c r="L30" s="13"/>
      <c r="M30" s="93" t="str">
        <f t="shared" si="2"/>
        <v>kal.</v>
      </c>
      <c r="N30" s="103" t="s">
        <v>147</v>
      </c>
      <c r="O30" s="19">
        <f t="shared" si="3"/>
        <v>1</v>
      </c>
      <c r="P30" s="18">
        <f t="shared" si="4"/>
        <v>0</v>
      </c>
      <c r="Q30" s="22"/>
      <c r="R30" s="26" t="str">
        <f t="shared" si="1"/>
        <v>Sa</v>
      </c>
      <c r="S30" s="26" t="str">
        <f t="shared" si="5"/>
        <v>Slovan</v>
      </c>
      <c r="T30" s="72"/>
      <c r="U30" s="72" t="s">
        <v>89</v>
      </c>
      <c r="V30" s="26">
        <f t="shared" si="6"/>
      </c>
      <c r="W30" s="26">
        <f t="shared" si="7"/>
        <v>1</v>
      </c>
    </row>
    <row r="31" spans="1:23" s="9" customFormat="1" ht="24" customHeight="1">
      <c r="A31" s="14" t="s">
        <v>13</v>
      </c>
      <c r="B31" s="108"/>
      <c r="C31" s="12" t="s">
        <v>112</v>
      </c>
      <c r="D31" s="11" t="str">
        <f t="shared" si="0"/>
        <v>So</v>
      </c>
      <c r="E31" s="30">
        <v>42518</v>
      </c>
      <c r="F31" s="30">
        <v>42519</v>
      </c>
      <c r="G31" s="44"/>
      <c r="H31" s="11" t="s">
        <v>28</v>
      </c>
      <c r="I31" s="11" t="s">
        <v>59</v>
      </c>
      <c r="J31" s="11" t="s">
        <v>115</v>
      </c>
      <c r="K31" s="11" t="s">
        <v>18</v>
      </c>
      <c r="L31" s="13" t="s">
        <v>2</v>
      </c>
      <c r="M31" s="93">
        <f t="shared" si="2"/>
      </c>
      <c r="N31" s="103"/>
      <c r="O31" s="19">
        <f t="shared" si="3"/>
        <v>2</v>
      </c>
      <c r="P31" s="18">
        <f t="shared" si="4"/>
        <v>5</v>
      </c>
      <c r="Q31" s="22"/>
      <c r="R31" s="26" t="str">
        <f t="shared" si="1"/>
        <v>Sa</v>
      </c>
      <c r="S31" s="26">
        <f t="shared" si="5"/>
      </c>
      <c r="T31" s="75" t="s">
        <v>111</v>
      </c>
      <c r="U31" s="72"/>
      <c r="V31" s="26">
        <f t="shared" si="6"/>
      </c>
      <c r="W31" s="26">
        <f t="shared" si="7"/>
      </c>
    </row>
    <row r="32" spans="1:23" s="9" customFormat="1" ht="23.25" customHeight="1">
      <c r="A32" s="14" t="s">
        <v>12</v>
      </c>
      <c r="B32" s="109" t="s">
        <v>60</v>
      </c>
      <c r="C32" s="35" t="s">
        <v>80</v>
      </c>
      <c r="D32" s="10" t="str">
        <f t="shared" si="0"/>
        <v>So</v>
      </c>
      <c r="E32" s="36">
        <v>42525</v>
      </c>
      <c r="F32" s="47" t="s">
        <v>19</v>
      </c>
      <c r="G32" s="43"/>
      <c r="H32" s="10" t="s">
        <v>3</v>
      </c>
      <c r="I32" s="10" t="s">
        <v>16</v>
      </c>
      <c r="J32" s="10" t="s">
        <v>22</v>
      </c>
      <c r="K32" s="10" t="s">
        <v>18</v>
      </c>
      <c r="L32" s="37" t="s">
        <v>2</v>
      </c>
      <c r="M32" s="93">
        <f t="shared" si="2"/>
      </c>
      <c r="N32" s="103"/>
      <c r="O32" s="19">
        <f t="shared" si="3"/>
        <v>1</v>
      </c>
      <c r="P32" s="18">
        <f t="shared" si="4"/>
        <v>4</v>
      </c>
      <c r="Q32" s="22"/>
      <c r="R32" s="26" t="str">
        <f t="shared" si="1"/>
        <v>Sa</v>
      </c>
      <c r="S32" s="26" t="str">
        <f t="shared" si="5"/>
        <v>Slovan</v>
      </c>
      <c r="T32" s="72"/>
      <c r="U32" s="72"/>
      <c r="V32" s="26">
        <f t="shared" si="6"/>
      </c>
      <c r="W32" s="26">
        <f t="shared" si="7"/>
        <v>1</v>
      </c>
    </row>
    <row r="33" spans="1:23" s="9" customFormat="1" ht="23.25" customHeight="1">
      <c r="A33" s="14" t="s">
        <v>12</v>
      </c>
      <c r="B33" s="110"/>
      <c r="C33" s="35" t="s">
        <v>99</v>
      </c>
      <c r="D33" s="10" t="str">
        <f>IF(E33="??","",IF(R33="Mo","Po",IF(R33="Di","Út",IF(R33="Mi","St",IF(R33="Do","Čt",IF(R33="Fr","Pá",IF(R33="Sa","So",IF(R33="So","Ne"))))))))</f>
        <v>St</v>
      </c>
      <c r="E33" s="36">
        <v>42529</v>
      </c>
      <c r="F33" s="36">
        <v>42533</v>
      </c>
      <c r="G33" s="43"/>
      <c r="H33" s="10" t="s">
        <v>3</v>
      </c>
      <c r="I33" s="10" t="s">
        <v>108</v>
      </c>
      <c r="J33" s="10" t="s">
        <v>27</v>
      </c>
      <c r="K33" s="10" t="s">
        <v>18</v>
      </c>
      <c r="L33" s="37" t="s">
        <v>129</v>
      </c>
      <c r="M33" s="93">
        <f t="shared" si="2"/>
      </c>
      <c r="N33" s="103"/>
      <c r="O33" s="19">
        <f t="shared" si="3"/>
        <v>5</v>
      </c>
      <c r="P33" s="18">
        <f t="shared" si="4"/>
        <v>-2</v>
      </c>
      <c r="Q33" s="22"/>
      <c r="R33" s="26" t="str">
        <f t="shared" si="1"/>
        <v>Mi</v>
      </c>
      <c r="S33" s="26">
        <f t="shared" si="5"/>
      </c>
      <c r="T33" s="75" t="s">
        <v>111</v>
      </c>
      <c r="U33" s="72"/>
      <c r="V33" s="26">
        <f>IF(AND($A33="akce",$S33="Slovan"),1,"")</f>
      </c>
      <c r="W33" s="26">
        <f>IF(AND($A33="výlet",$S33="Slovan"),1,"")</f>
      </c>
    </row>
    <row r="34" spans="1:23" s="9" customFormat="1" ht="23.25" customHeight="1">
      <c r="A34" s="14" t="s">
        <v>12</v>
      </c>
      <c r="B34" s="110"/>
      <c r="C34" s="35" t="s">
        <v>96</v>
      </c>
      <c r="D34" s="10" t="str">
        <f t="shared" si="0"/>
        <v>So</v>
      </c>
      <c r="E34" s="36">
        <v>42532</v>
      </c>
      <c r="F34" s="47" t="s">
        <v>19</v>
      </c>
      <c r="G34" s="43"/>
      <c r="H34" s="10" t="s">
        <v>140</v>
      </c>
      <c r="I34" s="10" t="s">
        <v>16</v>
      </c>
      <c r="J34" s="10" t="s">
        <v>26</v>
      </c>
      <c r="K34" s="10" t="s">
        <v>21</v>
      </c>
      <c r="L34" s="37"/>
      <c r="M34" s="93" t="str">
        <f t="shared" si="2"/>
        <v>kal.</v>
      </c>
      <c r="N34" s="103" t="s">
        <v>147</v>
      </c>
      <c r="O34" s="19">
        <f t="shared" si="3"/>
        <v>1</v>
      </c>
      <c r="P34" s="18">
        <f t="shared" si="4"/>
        <v>14</v>
      </c>
      <c r="Q34" s="22"/>
      <c r="R34" s="26" t="str">
        <f t="shared" si="1"/>
        <v>Sa</v>
      </c>
      <c r="S34" s="26" t="str">
        <f t="shared" si="5"/>
        <v>Slovan</v>
      </c>
      <c r="T34" s="72"/>
      <c r="U34" s="72" t="s">
        <v>89</v>
      </c>
      <c r="V34" s="26">
        <f t="shared" si="6"/>
      </c>
      <c r="W34" s="26">
        <f t="shared" si="7"/>
        <v>1</v>
      </c>
    </row>
    <row r="35" spans="1:23" s="9" customFormat="1" ht="23.25" customHeight="1">
      <c r="A35" s="14" t="s">
        <v>12</v>
      </c>
      <c r="B35" s="111"/>
      <c r="C35" s="35" t="s">
        <v>97</v>
      </c>
      <c r="D35" s="10" t="str">
        <f t="shared" si="0"/>
        <v>So</v>
      </c>
      <c r="E35" s="36">
        <v>42546</v>
      </c>
      <c r="F35" s="47" t="s">
        <v>19</v>
      </c>
      <c r="G35" s="43"/>
      <c r="H35" s="10" t="s">
        <v>3</v>
      </c>
      <c r="I35" s="10" t="s">
        <v>16</v>
      </c>
      <c r="J35" s="10" t="s">
        <v>24</v>
      </c>
      <c r="K35" s="10" t="s">
        <v>86</v>
      </c>
      <c r="L35" s="37" t="s">
        <v>98</v>
      </c>
      <c r="M35" s="93">
        <f t="shared" si="2"/>
      </c>
      <c r="N35" s="103" t="s">
        <v>147</v>
      </c>
      <c r="O35" s="19">
        <f t="shared" si="3"/>
        <v>1</v>
      </c>
      <c r="P35" s="18">
        <f t="shared" si="4"/>
        <v>21</v>
      </c>
      <c r="Q35" s="22"/>
      <c r="R35" s="26" t="str">
        <f t="shared" si="1"/>
        <v>Sa</v>
      </c>
      <c r="S35" s="26" t="str">
        <f t="shared" si="5"/>
        <v>Slovan</v>
      </c>
      <c r="T35" s="72"/>
      <c r="U35" s="72"/>
      <c r="V35" s="26">
        <f t="shared" si="6"/>
      </c>
      <c r="W35" s="26">
        <f t="shared" si="7"/>
        <v>1</v>
      </c>
    </row>
    <row r="36" spans="1:23" s="9" customFormat="1" ht="26.25" customHeight="1">
      <c r="A36" s="14" t="s">
        <v>12</v>
      </c>
      <c r="B36" s="42" t="s">
        <v>63</v>
      </c>
      <c r="C36" s="12" t="s">
        <v>51</v>
      </c>
      <c r="D36" s="11" t="str">
        <f t="shared" si="0"/>
        <v>So</v>
      </c>
      <c r="E36" s="30">
        <v>42567</v>
      </c>
      <c r="F36" s="30">
        <v>42574</v>
      </c>
      <c r="G36" s="44"/>
      <c r="H36" s="11" t="s">
        <v>3</v>
      </c>
      <c r="I36" s="11" t="s">
        <v>16</v>
      </c>
      <c r="J36" s="11" t="s">
        <v>52</v>
      </c>
      <c r="K36" s="11" t="s">
        <v>21</v>
      </c>
      <c r="L36" s="95" t="s">
        <v>101</v>
      </c>
      <c r="M36" s="93">
        <f t="shared" si="2"/>
      </c>
      <c r="N36" s="103" t="s">
        <v>146</v>
      </c>
      <c r="O36" s="19">
        <f t="shared" si="3"/>
        <v>8</v>
      </c>
      <c r="P36" s="18">
        <f t="shared" si="4"/>
        <v>20</v>
      </c>
      <c r="Q36" s="22"/>
      <c r="R36" s="26" t="str">
        <f t="shared" si="1"/>
        <v>Sa</v>
      </c>
      <c r="S36" s="26" t="str">
        <f t="shared" si="5"/>
        <v>Slovan</v>
      </c>
      <c r="T36" s="72"/>
      <c r="U36" s="72"/>
      <c r="V36" s="26">
        <f t="shared" si="6"/>
      </c>
      <c r="W36" s="26">
        <f t="shared" si="7"/>
        <v>1</v>
      </c>
    </row>
    <row r="37" spans="1:23" s="9" customFormat="1" ht="24.75" customHeight="1">
      <c r="A37" s="14" t="s">
        <v>12</v>
      </c>
      <c r="B37" s="101" t="s">
        <v>71</v>
      </c>
      <c r="C37" s="35" t="s">
        <v>100</v>
      </c>
      <c r="D37" s="10" t="str">
        <f t="shared" si="0"/>
        <v>So</v>
      </c>
      <c r="E37" s="36">
        <v>42595</v>
      </c>
      <c r="F37" s="36">
        <v>42602</v>
      </c>
      <c r="G37" s="43"/>
      <c r="H37" s="10" t="s">
        <v>140</v>
      </c>
      <c r="I37" s="10" t="s">
        <v>16</v>
      </c>
      <c r="J37" s="10" t="s">
        <v>49</v>
      </c>
      <c r="K37" s="10" t="s">
        <v>21</v>
      </c>
      <c r="L37" s="63" t="s">
        <v>121</v>
      </c>
      <c r="M37" s="93">
        <f t="shared" si="2"/>
      </c>
      <c r="N37" s="103" t="s">
        <v>147</v>
      </c>
      <c r="O37" s="19">
        <f t="shared" si="3"/>
        <v>8</v>
      </c>
      <c r="P37" s="18">
        <f t="shared" si="4"/>
        <v>13</v>
      </c>
      <c r="Q37" s="22"/>
      <c r="R37" s="26" t="str">
        <f t="shared" si="1"/>
        <v>Sa</v>
      </c>
      <c r="S37" s="26" t="str">
        <f t="shared" si="5"/>
        <v>Slovan</v>
      </c>
      <c r="T37" s="72"/>
      <c r="U37" s="72"/>
      <c r="V37" s="26">
        <f t="shared" si="6"/>
      </c>
      <c r="W37" s="26">
        <f t="shared" si="7"/>
        <v>1</v>
      </c>
    </row>
    <row r="38" spans="1:23" s="9" customFormat="1" ht="24" customHeight="1">
      <c r="A38" s="14" t="s">
        <v>12</v>
      </c>
      <c r="B38" s="106" t="s">
        <v>41</v>
      </c>
      <c r="C38" s="12" t="s">
        <v>102</v>
      </c>
      <c r="D38" s="11" t="str">
        <f t="shared" si="0"/>
        <v>So</v>
      </c>
      <c r="E38" s="30">
        <v>42616</v>
      </c>
      <c r="F38" s="30">
        <v>42623</v>
      </c>
      <c r="G38" s="44"/>
      <c r="H38" s="11" t="s">
        <v>3</v>
      </c>
      <c r="I38" s="11" t="s">
        <v>16</v>
      </c>
      <c r="J38" s="11" t="s">
        <v>27</v>
      </c>
      <c r="K38" s="11" t="s">
        <v>18</v>
      </c>
      <c r="L38" s="95" t="s">
        <v>122</v>
      </c>
      <c r="M38" s="93">
        <f t="shared" si="2"/>
      </c>
      <c r="N38" s="103" t="s">
        <v>146</v>
      </c>
      <c r="O38" s="19">
        <f t="shared" si="3"/>
        <v>8</v>
      </c>
      <c r="P38" s="18">
        <f t="shared" si="4"/>
        <v>-3</v>
      </c>
      <c r="Q38" s="22"/>
      <c r="R38" s="26" t="str">
        <f t="shared" si="1"/>
        <v>Sa</v>
      </c>
      <c r="S38" s="26" t="str">
        <f t="shared" si="5"/>
        <v>Slovan</v>
      </c>
      <c r="T38" s="72"/>
      <c r="U38" s="72"/>
      <c r="V38" s="26">
        <f t="shared" si="6"/>
      </c>
      <c r="W38" s="26">
        <f t="shared" si="7"/>
        <v>1</v>
      </c>
    </row>
    <row r="39" spans="1:23" s="9" customFormat="1" ht="36">
      <c r="A39" s="14" t="s">
        <v>12</v>
      </c>
      <c r="B39" s="107"/>
      <c r="C39" s="12" t="s">
        <v>135</v>
      </c>
      <c r="D39" s="11" t="str">
        <f t="shared" si="0"/>
        <v>Čt</v>
      </c>
      <c r="E39" s="30">
        <v>42621</v>
      </c>
      <c r="F39" s="30">
        <v>42624</v>
      </c>
      <c r="G39" s="44"/>
      <c r="H39" s="11" t="s">
        <v>72</v>
      </c>
      <c r="I39" s="11" t="s">
        <v>73</v>
      </c>
      <c r="J39" s="11" t="s">
        <v>69</v>
      </c>
      <c r="K39" s="11" t="s">
        <v>18</v>
      </c>
      <c r="L39" s="64" t="s">
        <v>103</v>
      </c>
      <c r="M39" s="93">
        <f t="shared" si="2"/>
      </c>
      <c r="N39" s="103"/>
      <c r="O39" s="19">
        <f t="shared" si="3"/>
        <v>4</v>
      </c>
      <c r="P39" s="18">
        <f t="shared" si="4"/>
        <v>0</v>
      </c>
      <c r="Q39" s="22"/>
      <c r="R39" s="26" t="str">
        <f t="shared" si="1"/>
        <v>Do</v>
      </c>
      <c r="S39" s="26">
        <f t="shared" si="5"/>
      </c>
      <c r="T39" s="75" t="s">
        <v>111</v>
      </c>
      <c r="U39" s="72"/>
      <c r="V39" s="26">
        <f t="shared" si="6"/>
      </c>
      <c r="W39" s="26">
        <f t="shared" si="7"/>
      </c>
    </row>
    <row r="40" spans="1:23" s="9" customFormat="1" ht="24">
      <c r="A40" s="14" t="s">
        <v>13</v>
      </c>
      <c r="B40" s="107"/>
      <c r="C40" s="54" t="s">
        <v>56</v>
      </c>
      <c r="D40" s="11" t="str">
        <f t="shared" si="0"/>
        <v>Po</v>
      </c>
      <c r="E40" s="30">
        <v>42625</v>
      </c>
      <c r="F40" s="33" t="s">
        <v>19</v>
      </c>
      <c r="G40" s="44">
        <v>0.6770833333333334</v>
      </c>
      <c r="H40" s="11" t="s">
        <v>48</v>
      </c>
      <c r="I40" s="11" t="s">
        <v>16</v>
      </c>
      <c r="J40" s="11" t="s">
        <v>69</v>
      </c>
      <c r="K40" s="11" t="s">
        <v>18</v>
      </c>
      <c r="L40" s="13" t="s">
        <v>84</v>
      </c>
      <c r="M40" s="93">
        <f t="shared" si="2"/>
      </c>
      <c r="N40" s="103"/>
      <c r="O40" s="19">
        <f t="shared" si="3"/>
        <v>1</v>
      </c>
      <c r="P40" s="18">
        <f t="shared" si="4"/>
        <v>5</v>
      </c>
      <c r="Q40" s="22"/>
      <c r="R40" s="26" t="str">
        <f t="shared" si="1"/>
        <v>Mo</v>
      </c>
      <c r="S40" s="26" t="str">
        <f t="shared" si="5"/>
        <v>Slovan</v>
      </c>
      <c r="T40" s="72"/>
      <c r="U40" s="72"/>
      <c r="V40" s="26">
        <f t="shared" si="6"/>
        <v>1</v>
      </c>
      <c r="W40" s="26">
        <f t="shared" si="7"/>
      </c>
    </row>
    <row r="41" spans="1:23" s="9" customFormat="1" ht="23.25" customHeight="1">
      <c r="A41" s="14" t="s">
        <v>12</v>
      </c>
      <c r="B41" s="107"/>
      <c r="C41" s="12" t="s">
        <v>104</v>
      </c>
      <c r="D41" s="11" t="str">
        <f t="shared" si="0"/>
        <v>So</v>
      </c>
      <c r="E41" s="30">
        <v>42630</v>
      </c>
      <c r="F41" s="33" t="s">
        <v>19</v>
      </c>
      <c r="G41" s="44"/>
      <c r="H41" s="11" t="s">
        <v>140</v>
      </c>
      <c r="I41" s="11" t="s">
        <v>16</v>
      </c>
      <c r="J41" s="11" t="s">
        <v>26</v>
      </c>
      <c r="K41" s="11" t="s">
        <v>21</v>
      </c>
      <c r="L41" s="13"/>
      <c r="M41" s="93" t="str">
        <f t="shared" si="2"/>
        <v>kal.</v>
      </c>
      <c r="N41" s="103" t="s">
        <v>147</v>
      </c>
      <c r="O41" s="19">
        <f t="shared" si="3"/>
        <v>1</v>
      </c>
      <c r="P41" s="18">
        <f t="shared" si="4"/>
        <v>7</v>
      </c>
      <c r="Q41" s="22"/>
      <c r="R41" s="26" t="str">
        <f t="shared" si="1"/>
        <v>Sa</v>
      </c>
      <c r="S41" s="26" t="str">
        <f t="shared" si="5"/>
        <v>Slovan</v>
      </c>
      <c r="T41" s="72"/>
      <c r="U41" s="72" t="s">
        <v>89</v>
      </c>
      <c r="V41" s="26">
        <f t="shared" si="6"/>
      </c>
      <c r="W41" s="26">
        <f t="shared" si="7"/>
        <v>1</v>
      </c>
    </row>
    <row r="42" spans="1:23" s="9" customFormat="1" ht="24">
      <c r="A42" s="14" t="s">
        <v>12</v>
      </c>
      <c r="B42" s="108"/>
      <c r="C42" s="79" t="s">
        <v>132</v>
      </c>
      <c r="D42" s="11" t="str">
        <f t="shared" si="0"/>
        <v>So</v>
      </c>
      <c r="E42" s="30">
        <v>42637</v>
      </c>
      <c r="F42" s="33" t="s">
        <v>19</v>
      </c>
      <c r="G42" s="44">
        <v>0.3125</v>
      </c>
      <c r="H42" s="11" t="s">
        <v>3</v>
      </c>
      <c r="I42" s="11" t="s">
        <v>16</v>
      </c>
      <c r="J42" s="11" t="s">
        <v>46</v>
      </c>
      <c r="K42" s="11" t="s">
        <v>54</v>
      </c>
      <c r="L42" s="13" t="s">
        <v>133</v>
      </c>
      <c r="M42" s="93">
        <f t="shared" si="2"/>
      </c>
      <c r="N42" s="103" t="s">
        <v>146</v>
      </c>
      <c r="O42" s="19">
        <f t="shared" si="3"/>
        <v>1</v>
      </c>
      <c r="P42" s="18">
        <f t="shared" si="4"/>
        <v>7</v>
      </c>
      <c r="Q42" s="22"/>
      <c r="R42" s="26" t="str">
        <f t="shared" si="1"/>
        <v>Sa</v>
      </c>
      <c r="S42" s="26" t="str">
        <f t="shared" si="5"/>
        <v>Slovan</v>
      </c>
      <c r="T42" s="75" t="s">
        <v>111</v>
      </c>
      <c r="U42" s="72"/>
      <c r="V42" s="26">
        <f t="shared" si="6"/>
      </c>
      <c r="W42" s="26">
        <f t="shared" si="7"/>
        <v>1</v>
      </c>
    </row>
    <row r="43" spans="1:23" s="9" customFormat="1" ht="23.25" customHeight="1">
      <c r="A43" s="14" t="s">
        <v>12</v>
      </c>
      <c r="B43" s="109" t="s">
        <v>42</v>
      </c>
      <c r="C43" s="35" t="s">
        <v>105</v>
      </c>
      <c r="D43" s="10" t="str">
        <f t="shared" si="0"/>
        <v>So</v>
      </c>
      <c r="E43" s="36">
        <v>42644</v>
      </c>
      <c r="F43" s="47" t="s">
        <v>19</v>
      </c>
      <c r="G43" s="43"/>
      <c r="H43" s="10" t="s">
        <v>140</v>
      </c>
      <c r="I43" s="10" t="s">
        <v>16</v>
      </c>
      <c r="J43" s="10" t="s">
        <v>25</v>
      </c>
      <c r="K43" s="10" t="s">
        <v>20</v>
      </c>
      <c r="L43" s="37"/>
      <c r="M43" s="93" t="str">
        <f t="shared" si="2"/>
        <v>kal.</v>
      </c>
      <c r="N43" s="103" t="s">
        <v>146</v>
      </c>
      <c r="O43" s="19">
        <f t="shared" si="3"/>
        <v>1</v>
      </c>
      <c r="P43" s="18">
        <f t="shared" si="4"/>
        <v>14</v>
      </c>
      <c r="Q43" s="22"/>
      <c r="R43" s="26" t="str">
        <f t="shared" si="1"/>
        <v>Sa</v>
      </c>
      <c r="S43" s="26" t="str">
        <f t="shared" si="5"/>
        <v>Slovan</v>
      </c>
      <c r="T43" s="72"/>
      <c r="U43" s="72" t="s">
        <v>89</v>
      </c>
      <c r="V43" s="26">
        <f t="shared" si="6"/>
      </c>
      <c r="W43" s="26">
        <f t="shared" si="7"/>
        <v>1</v>
      </c>
    </row>
    <row r="44" spans="1:23" s="9" customFormat="1" ht="23.25" customHeight="1">
      <c r="A44" s="14" t="s">
        <v>12</v>
      </c>
      <c r="B44" s="110"/>
      <c r="C44" s="55" t="s">
        <v>106</v>
      </c>
      <c r="D44" s="10" t="str">
        <f t="shared" si="0"/>
        <v>So</v>
      </c>
      <c r="E44" s="36">
        <v>42658</v>
      </c>
      <c r="F44" s="47" t="s">
        <v>19</v>
      </c>
      <c r="G44" s="43"/>
      <c r="H44" s="10" t="s">
        <v>140</v>
      </c>
      <c r="I44" s="10" t="s">
        <v>16</v>
      </c>
      <c r="J44" s="10" t="s">
        <v>27</v>
      </c>
      <c r="K44" s="10" t="s">
        <v>21</v>
      </c>
      <c r="L44" s="37"/>
      <c r="M44" s="93" t="str">
        <f t="shared" si="2"/>
        <v>kal.</v>
      </c>
      <c r="N44" s="103" t="s">
        <v>146</v>
      </c>
      <c r="O44" s="19">
        <f t="shared" si="3"/>
        <v>1</v>
      </c>
      <c r="P44" s="18">
        <f t="shared" si="4"/>
        <v>7</v>
      </c>
      <c r="Q44" s="22"/>
      <c r="R44" s="26" t="str">
        <f t="shared" si="1"/>
        <v>Sa</v>
      </c>
      <c r="S44" s="26" t="str">
        <f t="shared" si="5"/>
        <v>Slovan</v>
      </c>
      <c r="T44" s="72"/>
      <c r="U44" s="72" t="s">
        <v>89</v>
      </c>
      <c r="V44" s="26">
        <f t="shared" si="6"/>
      </c>
      <c r="W44" s="26">
        <f t="shared" si="7"/>
        <v>1</v>
      </c>
    </row>
    <row r="45" spans="1:23" s="9" customFormat="1" ht="24">
      <c r="A45" s="14" t="s">
        <v>13</v>
      </c>
      <c r="B45" s="111"/>
      <c r="C45" s="35" t="s">
        <v>57</v>
      </c>
      <c r="D45" s="10" t="str">
        <f t="shared" si="0"/>
        <v>So</v>
      </c>
      <c r="E45" s="36">
        <v>42665</v>
      </c>
      <c r="F45" s="36">
        <v>42666</v>
      </c>
      <c r="G45" s="43"/>
      <c r="H45" s="10" t="s">
        <v>55</v>
      </c>
      <c r="I45" s="10" t="s">
        <v>123</v>
      </c>
      <c r="J45" s="10" t="s">
        <v>29</v>
      </c>
      <c r="K45" s="10" t="s">
        <v>18</v>
      </c>
      <c r="L45" s="37" t="s">
        <v>128</v>
      </c>
      <c r="M45" s="93">
        <f t="shared" si="2"/>
      </c>
      <c r="N45" s="103"/>
      <c r="O45" s="19">
        <f t="shared" si="3"/>
        <v>2</v>
      </c>
      <c r="P45" s="18">
        <f t="shared" si="4"/>
        <v>12</v>
      </c>
      <c r="Q45" s="22"/>
      <c r="R45" s="26" t="str">
        <f t="shared" si="1"/>
        <v>Sa</v>
      </c>
      <c r="S45" s="26">
        <f t="shared" si="5"/>
      </c>
      <c r="T45" s="75" t="s">
        <v>111</v>
      </c>
      <c r="U45" s="72"/>
      <c r="V45" s="26">
        <f t="shared" si="6"/>
      </c>
      <c r="W45" s="26">
        <f t="shared" si="7"/>
      </c>
    </row>
    <row r="46" spans="1:23" s="9" customFormat="1" ht="21.75" customHeight="1">
      <c r="A46" s="14" t="s">
        <v>12</v>
      </c>
      <c r="B46" s="106" t="s">
        <v>43</v>
      </c>
      <c r="C46" s="12" t="s">
        <v>136</v>
      </c>
      <c r="D46" s="11" t="str">
        <f t="shared" si="0"/>
        <v>So</v>
      </c>
      <c r="E46" s="30">
        <v>42679</v>
      </c>
      <c r="F46" s="33" t="s">
        <v>19</v>
      </c>
      <c r="G46" s="45"/>
      <c r="H46" s="11" t="s">
        <v>140</v>
      </c>
      <c r="I46" s="11" t="s">
        <v>16</v>
      </c>
      <c r="J46" s="11" t="s">
        <v>24</v>
      </c>
      <c r="K46" s="11" t="s">
        <v>21</v>
      </c>
      <c r="L46" s="13"/>
      <c r="M46" s="93" t="str">
        <f t="shared" si="2"/>
        <v>kal.</v>
      </c>
      <c r="N46" s="103" t="s">
        <v>147</v>
      </c>
      <c r="O46" s="19">
        <f t="shared" si="3"/>
        <v>1</v>
      </c>
      <c r="P46" s="18">
        <f t="shared" si="4"/>
        <v>14</v>
      </c>
      <c r="Q46" s="22"/>
      <c r="R46" s="26" t="str">
        <f t="shared" si="1"/>
        <v>Sa</v>
      </c>
      <c r="S46" s="26" t="str">
        <f t="shared" si="5"/>
        <v>Slovan</v>
      </c>
      <c r="T46" s="72"/>
      <c r="U46" s="72" t="s">
        <v>89</v>
      </c>
      <c r="V46" s="26">
        <f t="shared" si="6"/>
      </c>
      <c r="W46" s="26">
        <f t="shared" si="7"/>
        <v>1</v>
      </c>
    </row>
    <row r="47" spans="1:23" s="9" customFormat="1" ht="21.75" customHeight="1">
      <c r="A47" s="14" t="s">
        <v>12</v>
      </c>
      <c r="B47" s="108"/>
      <c r="C47" s="102" t="s">
        <v>144</v>
      </c>
      <c r="D47" s="11" t="str">
        <f t="shared" si="0"/>
        <v>So</v>
      </c>
      <c r="E47" s="30">
        <v>42693</v>
      </c>
      <c r="F47" s="33" t="s">
        <v>19</v>
      </c>
      <c r="G47" s="45"/>
      <c r="H47" s="11" t="s">
        <v>140</v>
      </c>
      <c r="I47" s="11" t="s">
        <v>16</v>
      </c>
      <c r="J47" s="11" t="s">
        <v>49</v>
      </c>
      <c r="K47" s="11" t="s">
        <v>20</v>
      </c>
      <c r="L47" s="13" t="s">
        <v>2</v>
      </c>
      <c r="M47" s="93" t="str">
        <f t="shared" si="2"/>
        <v>kal.</v>
      </c>
      <c r="N47" s="103" t="s">
        <v>147</v>
      </c>
      <c r="O47" s="19">
        <f t="shared" si="3"/>
        <v>1</v>
      </c>
      <c r="P47" s="18">
        <f t="shared" si="4"/>
        <v>41</v>
      </c>
      <c r="Q47" s="22"/>
      <c r="R47" s="26" t="str">
        <f t="shared" si="1"/>
        <v>Sa</v>
      </c>
      <c r="S47" s="26" t="str">
        <f t="shared" si="5"/>
        <v>Slovan</v>
      </c>
      <c r="T47" s="72"/>
      <c r="U47" s="72" t="s">
        <v>89</v>
      </c>
      <c r="V47" s="26">
        <f t="shared" si="6"/>
      </c>
      <c r="W47" s="26">
        <f t="shared" si="7"/>
        <v>1</v>
      </c>
    </row>
    <row r="48" spans="1:23" s="9" customFormat="1" ht="21.75" customHeight="1" thickBot="1">
      <c r="A48" s="76" t="s">
        <v>12</v>
      </c>
      <c r="B48" s="34" t="s">
        <v>44</v>
      </c>
      <c r="C48" s="38" t="s">
        <v>107</v>
      </c>
      <c r="D48" s="34" t="str">
        <f t="shared" si="0"/>
        <v>Pá</v>
      </c>
      <c r="E48" s="39">
        <v>42734</v>
      </c>
      <c r="F48" s="40" t="s">
        <v>19</v>
      </c>
      <c r="G48" s="46"/>
      <c r="H48" s="34" t="s">
        <v>140</v>
      </c>
      <c r="I48" s="34" t="s">
        <v>16</v>
      </c>
      <c r="J48" s="34" t="s">
        <v>30</v>
      </c>
      <c r="K48" s="34" t="s">
        <v>18</v>
      </c>
      <c r="L48" s="41" t="s">
        <v>82</v>
      </c>
      <c r="M48" s="93" t="str">
        <f t="shared" si="2"/>
        <v>kal.</v>
      </c>
      <c r="N48" s="103"/>
      <c r="O48" s="19">
        <f t="shared" si="3"/>
        <v>1</v>
      </c>
      <c r="P48" s="18">
        <f t="shared" si="4"/>
        <v>-368</v>
      </c>
      <c r="Q48" s="22"/>
      <c r="R48" s="26" t="str">
        <f t="shared" si="1"/>
        <v>Fr</v>
      </c>
      <c r="S48" s="26" t="str">
        <f t="shared" si="5"/>
        <v>Slovan</v>
      </c>
      <c r="T48" s="72"/>
      <c r="U48" s="72" t="s">
        <v>89</v>
      </c>
      <c r="V48" s="26">
        <f t="shared" si="6"/>
      </c>
      <c r="W48" s="26">
        <f t="shared" si="7"/>
        <v>1</v>
      </c>
    </row>
    <row r="49" spans="1:18" s="3" customFormat="1" ht="11.25" customHeight="1" thickBot="1">
      <c r="A49" s="4"/>
      <c r="B49" s="4"/>
      <c r="C49" s="5"/>
      <c r="D49" s="15" t="str">
        <f>IF(E49&lt;&gt;0,(TEXT(E49,"TTT")),"")</f>
        <v>Mo</v>
      </c>
      <c r="E49" s="32">
        <v>42366</v>
      </c>
      <c r="F49" s="4"/>
      <c r="G49" s="4"/>
      <c r="H49" s="7"/>
      <c r="I49" s="5"/>
      <c r="J49" s="5"/>
      <c r="K49" s="7"/>
      <c r="L49" s="7"/>
      <c r="N49" s="103"/>
      <c r="O49" s="20"/>
      <c r="P49" s="21"/>
      <c r="Q49" s="23"/>
      <c r="R49" s="27"/>
    </row>
    <row r="50" spans="1:21" s="3" customFormat="1" ht="24" customHeight="1">
      <c r="A50" s="97">
        <f>V53</f>
        <v>11</v>
      </c>
      <c r="B50" s="98">
        <f>W53</f>
        <v>23</v>
      </c>
      <c r="C50" s="94" t="s">
        <v>145</v>
      </c>
      <c r="D50" s="15"/>
      <c r="E50" s="32"/>
      <c r="F50" s="4"/>
      <c r="G50" s="4"/>
      <c r="H50" s="7"/>
      <c r="I50" s="113" t="s">
        <v>138</v>
      </c>
      <c r="J50" s="113"/>
      <c r="K50" s="113"/>
      <c r="L50" s="113"/>
      <c r="M50" s="93" t="str">
        <f t="shared" si="2"/>
        <v>kal.</v>
      </c>
      <c r="N50" s="103"/>
      <c r="O50" s="20"/>
      <c r="P50" s="21"/>
      <c r="Q50" s="23"/>
      <c r="R50" s="27"/>
      <c r="U50" s="72" t="s">
        <v>89</v>
      </c>
    </row>
    <row r="51" spans="1:18" s="3" customFormat="1" ht="12" customHeight="1" thickBot="1">
      <c r="A51" s="99" t="s">
        <v>126</v>
      </c>
      <c r="B51" s="100" t="s">
        <v>127</v>
      </c>
      <c r="C51" s="5"/>
      <c r="D51" s="15"/>
      <c r="E51" s="32"/>
      <c r="F51" s="4"/>
      <c r="G51" s="4"/>
      <c r="H51" s="7"/>
      <c r="I51" s="113" t="s">
        <v>148</v>
      </c>
      <c r="J51" s="113"/>
      <c r="K51" s="113"/>
      <c r="L51" s="113"/>
      <c r="N51" s="114" t="s">
        <v>146</v>
      </c>
      <c r="O51" s="20"/>
      <c r="P51" s="21"/>
      <c r="Q51" s="23"/>
      <c r="R51" s="27"/>
    </row>
    <row r="52" spans="1:18" s="3" customFormat="1" ht="12" customHeight="1">
      <c r="A52" s="104"/>
      <c r="B52" s="104"/>
      <c r="C52" s="5"/>
      <c r="D52" s="15"/>
      <c r="E52" s="32"/>
      <c r="F52" s="4"/>
      <c r="G52" s="4"/>
      <c r="H52" s="7"/>
      <c r="I52" s="113"/>
      <c r="J52" s="113"/>
      <c r="K52" s="113"/>
      <c r="L52" s="113"/>
      <c r="N52" s="114"/>
      <c r="O52" s="20"/>
      <c r="P52" s="21"/>
      <c r="Q52" s="23"/>
      <c r="R52" s="27"/>
    </row>
    <row r="53" spans="1:24" s="3" customFormat="1" ht="24" customHeight="1">
      <c r="A53" s="105" t="s">
        <v>141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77"/>
      <c r="N53" s="103"/>
      <c r="O53" s="20"/>
      <c r="P53" s="21"/>
      <c r="Q53" s="22"/>
      <c r="R53" s="27"/>
      <c r="S53" s="86">
        <f>COUNTIF(S5:S48,"Slovan")</f>
        <v>34</v>
      </c>
      <c r="T53" s="87">
        <f>COUNTIF(T5:T48,"e")</f>
        <v>0</v>
      </c>
      <c r="U53" s="88">
        <f>COUNTIF(U5:U48,"k")</f>
        <v>14</v>
      </c>
      <c r="V53" s="90">
        <f>SUM(V5:V48)</f>
        <v>11</v>
      </c>
      <c r="W53" s="92">
        <f>SUM(W5:W48)</f>
        <v>23</v>
      </c>
      <c r="X53" s="96">
        <f>V53+W53</f>
        <v>34</v>
      </c>
    </row>
    <row r="54" spans="1:19" s="3" customFormat="1" ht="12.75">
      <c r="A54" s="4"/>
      <c r="B54" s="4"/>
      <c r="C54" s="5"/>
      <c r="D54" s="4"/>
      <c r="E54" s="4"/>
      <c r="F54" s="4"/>
      <c r="G54" s="4"/>
      <c r="H54" s="7"/>
      <c r="I54" s="5"/>
      <c r="J54" s="5"/>
      <c r="K54" s="7"/>
      <c r="L54" s="7"/>
      <c r="O54" s="20"/>
      <c r="P54" s="21"/>
      <c r="Q54" s="22"/>
      <c r="R54" s="27"/>
      <c r="S54" s="29"/>
    </row>
    <row r="55" spans="1:19" s="3" customFormat="1" ht="12.75">
      <c r="A55" s="4"/>
      <c r="B55" s="4"/>
      <c r="C55" s="5"/>
      <c r="D55" s="4"/>
      <c r="E55" s="4"/>
      <c r="F55" s="4"/>
      <c r="G55" s="4"/>
      <c r="H55" s="7"/>
      <c r="I55" s="5"/>
      <c r="J55" s="5"/>
      <c r="K55" s="7"/>
      <c r="L55" s="7"/>
      <c r="O55" s="20"/>
      <c r="P55" s="21"/>
      <c r="Q55" s="22"/>
      <c r="R55" s="27"/>
      <c r="S55" s="29"/>
    </row>
    <row r="56" spans="1:19" s="3" customFormat="1" ht="12.75">
      <c r="A56" s="4"/>
      <c r="B56" s="4"/>
      <c r="C56" s="5"/>
      <c r="D56" s="4"/>
      <c r="E56" s="4"/>
      <c r="F56" s="4"/>
      <c r="G56" s="4"/>
      <c r="H56" s="7"/>
      <c r="I56" s="5"/>
      <c r="J56" s="5"/>
      <c r="K56" s="7"/>
      <c r="L56" s="7"/>
      <c r="O56" s="20"/>
      <c r="P56" s="21"/>
      <c r="Q56" s="22"/>
      <c r="R56" s="27"/>
      <c r="S56" s="29"/>
    </row>
    <row r="57" spans="1:19" s="3" customFormat="1" ht="12.75">
      <c r="A57" s="4"/>
      <c r="B57" s="4"/>
      <c r="C57" s="5"/>
      <c r="D57" s="4"/>
      <c r="E57" s="4"/>
      <c r="F57" s="4"/>
      <c r="G57" s="4"/>
      <c r="H57" s="7"/>
      <c r="I57" s="5"/>
      <c r="J57" s="5"/>
      <c r="K57" s="7"/>
      <c r="L57" s="7"/>
      <c r="O57" s="20"/>
      <c r="P57" s="21"/>
      <c r="Q57" s="22"/>
      <c r="R57" s="27"/>
      <c r="S57" s="29"/>
    </row>
    <row r="58" spans="1:19" s="3" customFormat="1" ht="12.75">
      <c r="A58" s="4"/>
      <c r="B58" s="4"/>
      <c r="C58" s="5"/>
      <c r="D58" s="4"/>
      <c r="E58" s="4"/>
      <c r="F58" s="4"/>
      <c r="G58" s="4"/>
      <c r="H58" s="7"/>
      <c r="I58" s="5"/>
      <c r="J58" s="5"/>
      <c r="K58" s="7"/>
      <c r="L58" s="7"/>
      <c r="O58" s="20"/>
      <c r="P58" s="21"/>
      <c r="Q58" s="22"/>
      <c r="R58" s="27"/>
      <c r="S58" s="29"/>
    </row>
    <row r="59" spans="1:19" s="3" customFormat="1" ht="12.75">
      <c r="A59" s="4"/>
      <c r="B59" s="4"/>
      <c r="C59" s="5"/>
      <c r="D59" s="4"/>
      <c r="E59" s="4"/>
      <c r="F59" s="4"/>
      <c r="G59" s="4"/>
      <c r="H59" s="7"/>
      <c r="I59" s="5"/>
      <c r="J59" s="5"/>
      <c r="K59" s="7"/>
      <c r="L59" s="7"/>
      <c r="O59" s="20"/>
      <c r="P59" s="21"/>
      <c r="Q59" s="22"/>
      <c r="R59" s="27"/>
      <c r="S59" s="29"/>
    </row>
    <row r="60" spans="1:19" s="3" customFormat="1" ht="12.75">
      <c r="A60" s="4"/>
      <c r="B60" s="4"/>
      <c r="C60" s="5"/>
      <c r="D60" s="4"/>
      <c r="E60" s="4"/>
      <c r="F60" s="4"/>
      <c r="G60" s="4"/>
      <c r="H60" s="7"/>
      <c r="I60" s="5"/>
      <c r="J60" s="5"/>
      <c r="K60" s="7"/>
      <c r="L60" s="7"/>
      <c r="O60" s="20"/>
      <c r="P60" s="21"/>
      <c r="Q60" s="22"/>
      <c r="R60" s="27"/>
      <c r="S60" s="29"/>
    </row>
    <row r="61" spans="1:19" s="3" customFormat="1" ht="12.75">
      <c r="A61" s="4"/>
      <c r="B61" s="4"/>
      <c r="C61" s="5"/>
      <c r="D61" s="4"/>
      <c r="E61" s="4"/>
      <c r="F61" s="4"/>
      <c r="G61" s="4"/>
      <c r="H61" s="7"/>
      <c r="I61" s="5"/>
      <c r="J61" s="5"/>
      <c r="K61" s="7"/>
      <c r="L61" s="7"/>
      <c r="O61" s="20"/>
      <c r="P61" s="21"/>
      <c r="Q61" s="22"/>
      <c r="R61" s="27"/>
      <c r="S61" s="29"/>
    </row>
    <row r="62" spans="1:19" s="3" customFormat="1" ht="12.75">
      <c r="A62" s="4"/>
      <c r="B62" s="4"/>
      <c r="C62" s="5"/>
      <c r="D62" s="4"/>
      <c r="E62" s="4"/>
      <c r="F62" s="4"/>
      <c r="G62" s="4"/>
      <c r="H62" s="7"/>
      <c r="I62" s="5"/>
      <c r="J62" s="5"/>
      <c r="K62" s="7"/>
      <c r="L62" s="7"/>
      <c r="O62" s="20"/>
      <c r="P62" s="21"/>
      <c r="Q62" s="22"/>
      <c r="R62" s="27"/>
      <c r="S62" s="29"/>
    </row>
    <row r="63" spans="1:19" s="3" customFormat="1" ht="12.75">
      <c r="A63" s="4"/>
      <c r="B63" s="4"/>
      <c r="C63" s="5"/>
      <c r="D63" s="4"/>
      <c r="E63" s="4"/>
      <c r="F63" s="4"/>
      <c r="G63" s="4"/>
      <c r="H63" s="7"/>
      <c r="I63" s="5"/>
      <c r="J63" s="5"/>
      <c r="K63" s="7"/>
      <c r="L63" s="7"/>
      <c r="O63" s="20"/>
      <c r="P63" s="21"/>
      <c r="Q63" s="22"/>
      <c r="R63" s="27"/>
      <c r="S63" s="29"/>
    </row>
    <row r="64" spans="1:19" s="3" customFormat="1" ht="12.75">
      <c r="A64" s="4"/>
      <c r="B64" s="4"/>
      <c r="C64" s="5"/>
      <c r="D64" s="4"/>
      <c r="E64" s="4"/>
      <c r="F64" s="4"/>
      <c r="G64" s="4"/>
      <c r="H64" s="7"/>
      <c r="I64" s="5"/>
      <c r="J64" s="5"/>
      <c r="K64" s="7"/>
      <c r="L64" s="7"/>
      <c r="O64" s="20"/>
      <c r="P64" s="21"/>
      <c r="Q64" s="22"/>
      <c r="R64" s="27"/>
      <c r="S64" s="29"/>
    </row>
  </sheetData>
  <sheetProtection/>
  <autoFilter ref="A4:X4"/>
  <mergeCells count="15">
    <mergeCell ref="N51:N52"/>
    <mergeCell ref="A1:L1"/>
    <mergeCell ref="A2:L2"/>
    <mergeCell ref="B5:B8"/>
    <mergeCell ref="B9:B14"/>
    <mergeCell ref="A53:L53"/>
    <mergeCell ref="B15:B22"/>
    <mergeCell ref="B43:B45"/>
    <mergeCell ref="B46:B47"/>
    <mergeCell ref="B23:B27"/>
    <mergeCell ref="B28:B31"/>
    <mergeCell ref="B38:B42"/>
    <mergeCell ref="B32:B35"/>
    <mergeCell ref="I50:L50"/>
    <mergeCell ref="I51:L52"/>
  </mergeCells>
  <conditionalFormatting sqref="M5:M48 M50">
    <cfRule type="expression" priority="1" dxfId="7" stopIfTrue="1">
      <formula>IF($U5="k",1,0)</formula>
    </cfRule>
  </conditionalFormatting>
  <conditionalFormatting sqref="B43:B46 B36:B37 B5">
    <cfRule type="cellIs" priority="2" dxfId="5" operator="equal" stopIfTrue="1">
      <formula>"výlet"</formula>
    </cfRule>
    <cfRule type="cellIs" priority="3" dxfId="4" operator="equal" stopIfTrue="1">
      <formula>"akce"</formula>
    </cfRule>
  </conditionalFormatting>
  <conditionalFormatting sqref="C45:C48 C41:C43 D35:L48 C35:C39 C5:L34">
    <cfRule type="cellIs" priority="4" dxfId="8" operator="equal" stopIfTrue="1">
      <formula>"??"</formula>
    </cfRule>
  </conditionalFormatting>
  <conditionalFormatting sqref="Q5:Q48">
    <cfRule type="cellIs" priority="5" dxfId="9" operator="equal" stopIfTrue="1">
      <formula>"OK"</formula>
    </cfRule>
  </conditionalFormatting>
  <conditionalFormatting sqref="P5:P48">
    <cfRule type="cellIs" priority="6" dxfId="8" operator="lessThan" stopIfTrue="1">
      <formula>0</formula>
    </cfRule>
  </conditionalFormatting>
  <conditionalFormatting sqref="A5:A48">
    <cfRule type="cellIs" priority="7" dxfId="5" operator="equal" stopIfTrue="1">
      <formula>"výlet"</formula>
    </cfRule>
    <cfRule type="cellIs" priority="8" dxfId="8" operator="equal" stopIfTrue="1">
      <formula>"akce"</formula>
    </cfRule>
  </conditionalFormatting>
  <conditionalFormatting sqref="T5:T48">
    <cfRule type="cellIs" priority="9" dxfId="10" operator="equal" stopIfTrue="1">
      <formula>"e"</formula>
    </cfRule>
  </conditionalFormatting>
  <conditionalFormatting sqref="U5 U8:U48 U50">
    <cfRule type="cellIs" priority="10" dxfId="11" operator="equal" stopIfTrue="1">
      <formula>"k"</formula>
    </cfRule>
  </conditionalFormatting>
  <conditionalFormatting sqref="U6:U7">
    <cfRule type="cellIs" priority="11" dxfId="11" operator="equal" stopIfTrue="1">
      <formula>"K"</formula>
    </cfRule>
  </conditionalFormatting>
  <conditionalFormatting sqref="N5:N53">
    <cfRule type="cellIs" priority="12" dxfId="12" operator="greaterThan" stopIfTrue="1">
      <formula>"@"</formula>
    </cfRule>
  </conditionalFormatting>
  <dataValidations count="1">
    <dataValidation type="list" allowBlank="1" showInputMessage="1" showErrorMessage="1" sqref="K5:K48">
      <formula1>$P$1:$W$1</formula1>
    </dataValidation>
  </dataValidations>
  <printOptions horizontalCentered="1"/>
  <pageMargins left="0.31" right="0.46" top="0.43" bottom="0.57" header="0.35" footer="0.36"/>
  <pageSetup fitToHeight="2" horizontalDpi="300" verticalDpi="300" orientation="landscape" paperSize="9" scale="74" r:id="rId3"/>
  <headerFooter alignWithMargins="0">
    <oddFooter>&amp;Czpracoval a aktualizuje: Ivo Stříž (&amp;"Arial,Fett"is@striz.at&amp;"Arial,Standard")</oddFooter>
  </headerFooter>
  <rowBreaks count="1" manualBreakCount="1">
    <brk id="2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</dc:creator>
  <cp:keywords/>
  <dc:description/>
  <cp:lastModifiedBy>IST</cp:lastModifiedBy>
  <cp:lastPrinted>2015-12-06T09:10:33Z</cp:lastPrinted>
  <dcterms:created xsi:type="dcterms:W3CDTF">2011-10-26T13:08:19Z</dcterms:created>
  <dcterms:modified xsi:type="dcterms:W3CDTF">2015-12-07T14:03:16Z</dcterms:modified>
  <cp:category/>
  <cp:version/>
  <cp:contentType/>
  <cp:contentStatus/>
</cp:coreProperties>
</file>